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alculation" sheetId="2" r:id="rId1"/>
  </sheets>
  <calcPr calcId="145621"/>
</workbook>
</file>

<file path=xl/calcChain.xml><?xml version="1.0" encoding="utf-8"?>
<calcChain xmlns="http://schemas.openxmlformats.org/spreadsheetml/2006/main">
  <c r="K63" i="2" l="1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0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K19" i="2" l="1"/>
  <c r="K21" i="2"/>
  <c r="K18" i="2"/>
  <c r="B17" i="2"/>
  <c r="B18" i="2" s="1"/>
  <c r="C18" i="2" s="1"/>
  <c r="B63" i="2" l="1"/>
  <c r="C63" i="2" s="1"/>
  <c r="B51" i="2"/>
  <c r="C51" i="2" s="1"/>
  <c r="B39" i="2"/>
  <c r="C39" i="2" s="1"/>
  <c r="B27" i="2"/>
  <c r="C27" i="2" s="1"/>
  <c r="B52" i="2"/>
  <c r="C52" i="2" s="1"/>
  <c r="B62" i="2"/>
  <c r="C62" i="2" s="1"/>
  <c r="B50" i="2"/>
  <c r="C50" i="2" s="1"/>
  <c r="B38" i="2"/>
  <c r="C38" i="2" s="1"/>
  <c r="B26" i="2"/>
  <c r="C26" i="2" s="1"/>
  <c r="B29" i="2"/>
  <c r="C29" i="2" s="1"/>
  <c r="B61" i="2"/>
  <c r="C61" i="2" s="1"/>
  <c r="B49" i="2"/>
  <c r="C49" i="2" s="1"/>
  <c r="B37" i="2"/>
  <c r="C37" i="2" s="1"/>
  <c r="B25" i="2"/>
  <c r="C25" i="2" s="1"/>
  <c r="B32" i="2"/>
  <c r="C32" i="2" s="1"/>
  <c r="B60" i="2"/>
  <c r="C60" i="2" s="1"/>
  <c r="B48" i="2"/>
  <c r="C48" i="2" s="1"/>
  <c r="B36" i="2"/>
  <c r="C36" i="2" s="1"/>
  <c r="B24" i="2"/>
  <c r="C24" i="2" s="1"/>
  <c r="B59" i="2"/>
  <c r="C59" i="2" s="1"/>
  <c r="B47" i="2"/>
  <c r="C47" i="2" s="1"/>
  <c r="B35" i="2"/>
  <c r="C35" i="2" s="1"/>
  <c r="B23" i="2"/>
  <c r="C23" i="2" s="1"/>
  <c r="B44" i="2"/>
  <c r="C44" i="2" s="1"/>
  <c r="B28" i="2"/>
  <c r="C28" i="2" s="1"/>
  <c r="B58" i="2"/>
  <c r="C58" i="2" s="1"/>
  <c r="B46" i="2"/>
  <c r="C46" i="2" s="1"/>
  <c r="B34" i="2"/>
  <c r="C34" i="2" s="1"/>
  <c r="B56" i="2"/>
  <c r="C56" i="2" s="1"/>
  <c r="B57" i="2"/>
  <c r="C57" i="2" s="1"/>
  <c r="B45" i="2"/>
  <c r="C45" i="2" s="1"/>
  <c r="B33" i="2"/>
  <c r="C33" i="2" s="1"/>
  <c r="B53" i="2"/>
  <c r="C53" i="2" s="1"/>
  <c r="B55" i="2"/>
  <c r="C55" i="2" s="1"/>
  <c r="B43" i="2"/>
  <c r="C43" i="2" s="1"/>
  <c r="B31" i="2"/>
  <c r="C31" i="2" s="1"/>
  <c r="B40" i="2"/>
  <c r="C40" i="2" s="1"/>
  <c r="B54" i="2"/>
  <c r="C54" i="2" s="1"/>
  <c r="B42" i="2"/>
  <c r="C42" i="2" s="1"/>
  <c r="B30" i="2"/>
  <c r="C30" i="2" s="1"/>
  <c r="B41" i="2"/>
  <c r="C41" i="2" s="1"/>
  <c r="E18" i="2"/>
  <c r="D18" i="2" l="1"/>
  <c r="E23" i="2"/>
  <c r="D23" i="2" l="1"/>
  <c r="D41" i="2"/>
  <c r="D30" i="2"/>
  <c r="D35" i="2"/>
  <c r="D26" i="2"/>
  <c r="D50" i="2"/>
  <c r="D57" i="2"/>
  <c r="E34" i="2"/>
  <c r="E28" i="2"/>
  <c r="D48" i="2"/>
  <c r="E24" i="2"/>
  <c r="E63" i="2"/>
  <c r="D54" i="2"/>
  <c r="D38" i="2"/>
  <c r="E52" i="2"/>
  <c r="E59" i="2"/>
  <c r="D25" i="2"/>
  <c r="D33" i="2"/>
  <c r="E32" i="2"/>
  <c r="D27" i="2"/>
  <c r="D55" i="2"/>
  <c r="D53" i="2"/>
  <c r="E37" i="2"/>
  <c r="D56" i="2"/>
  <c r="E39" i="2"/>
  <c r="E46" i="2"/>
  <c r="D60" i="2"/>
  <c r="D61" i="2"/>
  <c r="E58" i="2"/>
  <c r="D36" i="2"/>
  <c r="E42" i="2"/>
  <c r="E51" i="2"/>
  <c r="D47" i="2"/>
  <c r="D40" i="2"/>
  <c r="D43" i="2"/>
  <c r="D31" i="2"/>
  <c r="D62" i="2"/>
  <c r="D29" i="2"/>
  <c r="D49" i="2"/>
  <c r="E44" i="2"/>
  <c r="E45" i="2"/>
  <c r="D63" i="2" l="1"/>
  <c r="E40" i="2"/>
  <c r="E60" i="2"/>
  <c r="E47" i="2"/>
  <c r="D52" i="2"/>
  <c r="D45" i="2"/>
  <c r="E61" i="2"/>
  <c r="E48" i="2"/>
  <c r="E50" i="2"/>
  <c r="E41" i="2"/>
  <c r="E35" i="2"/>
  <c r="D32" i="2"/>
  <c r="D28" i="2"/>
  <c r="E53" i="2"/>
  <c r="E54" i="2"/>
  <c r="E57" i="2"/>
  <c r="E30" i="2"/>
  <c r="E43" i="2"/>
  <c r="D42" i="2"/>
  <c r="E55" i="2"/>
  <c r="E31" i="2"/>
  <c r="D59" i="2"/>
  <c r="E38" i="2"/>
  <c r="E27" i="2"/>
  <c r="D46" i="2"/>
  <c r="E26" i="2"/>
  <c r="E29" i="2"/>
  <c r="E56" i="2"/>
  <c r="E25" i="2"/>
  <c r="D34" i="2"/>
  <c r="E33" i="2"/>
  <c r="D58" i="2"/>
  <c r="D44" i="2"/>
  <c r="D37" i="2"/>
  <c r="D39" i="2"/>
  <c r="D51" i="2"/>
  <c r="E49" i="2"/>
  <c r="E62" i="2"/>
  <c r="E36" i="2"/>
  <c r="D24" i="2"/>
  <c r="F26" i="2" l="1"/>
  <c r="H26" i="2" s="1"/>
  <c r="F36" i="2"/>
  <c r="H36" i="2" s="1"/>
  <c r="F28" i="2"/>
  <c r="H28" i="2" s="1"/>
  <c r="F56" i="2"/>
  <c r="H56" i="2" s="1"/>
  <c r="F58" i="2"/>
  <c r="H58" i="2" s="1"/>
  <c r="F51" i="2"/>
  <c r="H51" i="2" s="1"/>
  <c r="F46" i="2"/>
  <c r="H46" i="2" s="1"/>
  <c r="F61" i="2"/>
  <c r="H61" i="2" s="1"/>
  <c r="F29" i="2"/>
  <c r="H29" i="2" s="1"/>
  <c r="F32" i="2"/>
  <c r="H32" i="2" s="1"/>
  <c r="F23" i="2"/>
  <c r="G23" i="2" s="1"/>
  <c r="F30" i="2"/>
  <c r="H30" i="2" s="1"/>
  <c r="F47" i="2"/>
  <c r="H47" i="2" s="1"/>
  <c r="F31" i="2"/>
  <c r="H31" i="2" s="1"/>
  <c r="F48" i="2"/>
  <c r="H48" i="2" s="1"/>
  <c r="F43" i="2"/>
  <c r="H43" i="2" s="1"/>
  <c r="F33" i="2"/>
  <c r="H33" i="2" s="1"/>
  <c r="F39" i="2"/>
  <c r="H39" i="2" s="1"/>
  <c r="F50" i="2"/>
  <c r="H50" i="2" s="1"/>
  <c r="F53" i="2"/>
  <c r="H53" i="2" s="1"/>
  <c r="F25" i="2"/>
  <c r="H25" i="2" s="1"/>
  <c r="F57" i="2"/>
  <c r="H57" i="2" s="1"/>
  <c r="F40" i="2"/>
  <c r="H40" i="2" s="1"/>
  <c r="F54" i="2"/>
  <c r="H54" i="2" s="1"/>
  <c r="F27" i="2"/>
  <c r="H27" i="2" s="1"/>
  <c r="F35" i="2"/>
  <c r="H35" i="2" s="1"/>
  <c r="F24" i="2"/>
  <c r="H24" i="2" s="1"/>
  <c r="F55" i="2"/>
  <c r="H55" i="2" s="1"/>
  <c r="F41" i="2"/>
  <c r="H41" i="2" s="1"/>
  <c r="F34" i="2"/>
  <c r="H34" i="2" s="1"/>
  <c r="F45" i="2"/>
  <c r="H45" i="2" s="1"/>
  <c r="F44" i="2"/>
  <c r="H44" i="2" s="1"/>
  <c r="F49" i="2"/>
  <c r="H49" i="2" s="1"/>
  <c r="F52" i="2"/>
  <c r="H52" i="2" s="1"/>
  <c r="F38" i="2"/>
  <c r="H38" i="2" s="1"/>
  <c r="F63" i="2"/>
  <c r="H63" i="2" s="1"/>
  <c r="F42" i="2"/>
  <c r="H42" i="2" s="1"/>
  <c r="F37" i="2"/>
  <c r="H37" i="2" s="1"/>
  <c r="F62" i="2"/>
  <c r="H62" i="2" s="1"/>
  <c r="F59" i="2"/>
  <c r="H59" i="2" s="1"/>
  <c r="F60" i="2"/>
  <c r="H60" i="2" s="1"/>
  <c r="G48" i="2"/>
  <c r="G28" i="2" l="1"/>
  <c r="G53" i="2"/>
  <c r="G58" i="2"/>
  <c r="G34" i="2"/>
  <c r="G32" i="2"/>
  <c r="G26" i="2"/>
  <c r="G44" i="2"/>
  <c r="G47" i="2"/>
  <c r="G54" i="2"/>
  <c r="G27" i="2"/>
  <c r="G31" i="2"/>
  <c r="G61" i="2"/>
  <c r="G46" i="2"/>
  <c r="G57" i="2"/>
  <c r="G55" i="2"/>
  <c r="G52" i="2"/>
  <c r="G62" i="2"/>
  <c r="G24" i="2"/>
  <c r="G49" i="2"/>
  <c r="G42" i="2"/>
  <c r="G29" i="2"/>
  <c r="G51" i="2"/>
  <c r="G41" i="2"/>
  <c r="G40" i="2"/>
  <c r="G45" i="2"/>
  <c r="G36" i="2"/>
  <c r="G63" i="2"/>
  <c r="G39" i="2"/>
  <c r="G37" i="2"/>
  <c r="G43" i="2"/>
  <c r="G60" i="2"/>
  <c r="G59" i="2"/>
  <c r="G33" i="2"/>
  <c r="G25" i="2"/>
  <c r="G56" i="2"/>
  <c r="G50" i="2"/>
  <c r="G35" i="2"/>
  <c r="G38" i="2"/>
  <c r="G30" i="2"/>
  <c r="H23" i="2" l="1"/>
</calcChain>
</file>

<file path=xl/sharedStrings.xml><?xml version="1.0" encoding="utf-8"?>
<sst xmlns="http://schemas.openxmlformats.org/spreadsheetml/2006/main" count="89" uniqueCount="48">
  <si>
    <t>E</t>
  </si>
  <si>
    <t>Ftu</t>
  </si>
  <si>
    <t>Fty</t>
  </si>
  <si>
    <t>e</t>
  </si>
  <si>
    <t>Offset Strain</t>
  </si>
  <si>
    <t>%</t>
  </si>
  <si>
    <t>n</t>
  </si>
  <si>
    <t>Stress</t>
  </si>
  <si>
    <t>Strain</t>
  </si>
  <si>
    <t>Nominal</t>
  </si>
  <si>
    <t>True</t>
  </si>
  <si>
    <t>Plastic</t>
  </si>
  <si>
    <t>Ref</t>
  </si>
  <si>
    <t>Adjusted</t>
  </si>
  <si>
    <t>rho</t>
  </si>
  <si>
    <t>Density</t>
  </si>
  <si>
    <t>Modulus of elasticity</t>
  </si>
  <si>
    <t>Ultimate stress</t>
  </si>
  <si>
    <t>Yield stress</t>
  </si>
  <si>
    <t>Elongation</t>
  </si>
  <si>
    <t>Name</t>
  </si>
  <si>
    <t>gamma</t>
  </si>
  <si>
    <t>Poissan's ratio</t>
  </si>
  <si>
    <t>Reference:</t>
  </si>
  <si>
    <t>Material:</t>
  </si>
  <si>
    <t>Point</t>
  </si>
  <si>
    <t>Unitless</t>
  </si>
  <si>
    <t>m, kg, s, °C</t>
  </si>
  <si>
    <t>mm, ton, s, °C</t>
  </si>
  <si>
    <t>m, ton, s, °C</t>
  </si>
  <si>
    <t>in, lb, s, °C</t>
  </si>
  <si>
    <t>tonne/mm^3</t>
  </si>
  <si>
    <t>N/mm^2 (MPa)</t>
  </si>
  <si>
    <t>Pa</t>
  </si>
  <si>
    <t>kg/m^3</t>
  </si>
  <si>
    <t>kPa</t>
  </si>
  <si>
    <t>tonne/m^3</t>
  </si>
  <si>
    <t>psi</t>
  </si>
  <si>
    <t>lb/in^3</t>
  </si>
  <si>
    <t>Units</t>
  </si>
  <si>
    <t>°C</t>
  </si>
  <si>
    <t>Temperature</t>
  </si>
  <si>
    <t>Bruhn page B1.11</t>
  </si>
  <si>
    <t>Aluminum 6061-T6 Sheet, Heat Treated and Aged, t &lt; 0.25 inch</t>
  </si>
  <si>
    <t>F0.7</t>
  </si>
  <si>
    <t>F0.85</t>
  </si>
  <si>
    <t>Secant stress</t>
  </si>
  <si>
    <t>AL_6061-T6_SHEET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</si>
</sst>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/>
    </xf>
    <xf numFmtId="1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Calculation!$I$22:$I$63</c:f>
              <c:numCache>
                <c:formatCode>0.00000000</c:formatCode>
                <c:ptCount val="42"/>
                <c:pt idx="0" formatCode="General">
                  <c:v>0</c:v>
                </c:pt>
                <c:pt idx="1">
                  <c:v>3.005925669186085E-3</c:v>
                </c:pt>
                <c:pt idx="2">
                  <c:v>4.6647867493927022E-3</c:v>
                </c:pt>
                <c:pt idx="3">
                  <c:v>5.4523394839857339E-3</c:v>
                </c:pt>
                <c:pt idx="4">
                  <c:v>5.8112543657940774E-3</c:v>
                </c:pt>
                <c:pt idx="5">
                  <c:v>6.2256147945480601E-3</c:v>
                </c:pt>
                <c:pt idx="6">
                  <c:v>6.7040504995633451E-3</c:v>
                </c:pt>
                <c:pt idx="7">
                  <c:v>7.2564720284143064E-3</c:v>
                </c:pt>
                <c:pt idx="8">
                  <c:v>7.8942497380189505E-3</c:v>
                </c:pt>
                <c:pt idx="9">
                  <c:v>8.6304155879529977E-3</c:v>
                </c:pt>
                <c:pt idx="10">
                  <c:v>9.479890126493886E-3</c:v>
                </c:pt>
                <c:pt idx="11">
                  <c:v>1.0459737169440996E-2</c:v>
                </c:pt>
                <c:pt idx="12">
                  <c:v>1.1589448738592958E-2</c:v>
                </c:pt>
                <c:pt idx="13">
                  <c:v>1.289126283115271E-2</c:v>
                </c:pt>
                <c:pt idx="14">
                  <c:v>1.4390516507908062E-2</c:v>
                </c:pt>
                <c:pt idx="15">
                  <c:v>1.6116036584933827E-2</c:v>
                </c:pt>
                <c:pt idx="16">
                  <c:v>1.8100569851106543E-2</c:v>
                </c:pt>
                <c:pt idx="17">
                  <c:v>2.0381254163562037E-2</c:v>
                </c:pt>
                <c:pt idx="18">
                  <c:v>2.3000130937359708E-2</c:v>
                </c:pt>
                <c:pt idx="19">
                  <c:v>2.6004698376118084E-2</c:v>
                </c:pt>
                <c:pt idx="20">
                  <c:v>2.9448503209782928E-2</c:v>
                </c:pt>
                <c:pt idx="21">
                  <c:v>3.3391766628700026E-2</c:v>
                </c:pt>
                <c:pt idx="22">
                  <c:v>3.7902037440338855E-2</c:v>
                </c:pt>
                <c:pt idx="23">
                  <c:v>4.3054862139186634E-2</c:v>
                </c:pt>
                <c:pt idx="24">
                  <c:v>4.8934457496600477E-2</c:v>
                </c:pt>
                <c:pt idx="25">
                  <c:v>5.5634366398208034E-2</c:v>
                </c:pt>
                <c:pt idx="26">
                  <c:v>6.3258071981814462E-2</c:v>
                </c:pt>
                <c:pt idx="27">
                  <c:v>7.1919538733588903E-2</c:v>
                </c:pt>
                <c:pt idx="28">
                  <c:v>8.1743642266915925E-2</c:v>
                </c:pt>
                <c:pt idx="29">
                  <c:v>9.2866442364537255E-2</c:v>
                </c:pt>
                <c:pt idx="30">
                  <c:v>0.1054352470218876</c:v>
                </c:pt>
                <c:pt idx="31">
                  <c:v>0.1196084094156904</c:v>
                </c:pt>
                <c:pt idx="32">
                  <c:v>0.13555479589750502</c:v>
                </c:pt>
                <c:pt idx="33">
                  <c:v>0.15345286245630915</c:v>
                </c:pt>
                <c:pt idx="34">
                  <c:v>0.17348928094471827</c:v>
                </c:pt>
                <c:pt idx="35">
                  <c:v>0.19585706609033848</c:v>
                </c:pt>
                <c:pt idx="36">
                  <c:v>0.22075317112083429</c:v>
                </c:pt>
                <c:pt idx="37">
                  <c:v>0.24837554448147492</c:v>
                </c:pt>
                <c:pt idx="38">
                  <c:v>0.2789196726142133</c:v>
                </c:pt>
                <c:pt idx="39">
                  <c:v>0.31257467300104635</c:v>
                </c:pt>
                <c:pt idx="40">
                  <c:v>0.34951904521342375</c:v>
                </c:pt>
                <c:pt idx="41">
                  <c:v>0.38991623170332318</c:v>
                </c:pt>
              </c:numCache>
            </c:numRef>
          </c:xVal>
          <c:yVal>
            <c:numRef>
              <c:f>Calculation!$H$22:$H$63</c:f>
              <c:numCache>
                <c:formatCode>0.000</c:formatCode>
                <c:ptCount val="42"/>
                <c:pt idx="0" formatCode="General">
                  <c:v>0</c:v>
                </c:pt>
                <c:pt idx="1">
                  <c:v>30359.849258779457</c:v>
                </c:pt>
                <c:pt idx="2">
                  <c:v>35844.738669750834</c:v>
                </c:pt>
                <c:pt idx="3">
                  <c:v>36516.210012768992</c:v>
                </c:pt>
                <c:pt idx="4">
                  <c:v>37187.68135578715</c:v>
                </c:pt>
                <c:pt idx="5">
                  <c:v>37859.152698805308</c:v>
                </c:pt>
                <c:pt idx="6">
                  <c:v>38530.624041823467</c:v>
                </c:pt>
                <c:pt idx="7">
                  <c:v>39202.095384841625</c:v>
                </c:pt>
                <c:pt idx="8">
                  <c:v>39873.566727859783</c:v>
                </c:pt>
                <c:pt idx="9">
                  <c:v>40545.038070877948</c:v>
                </c:pt>
                <c:pt idx="10">
                  <c:v>41216.509413896107</c:v>
                </c:pt>
                <c:pt idx="11">
                  <c:v>41887.980756914265</c:v>
                </c:pt>
                <c:pt idx="12">
                  <c:v>42559.452099932423</c:v>
                </c:pt>
                <c:pt idx="13">
                  <c:v>43230.923442950581</c:v>
                </c:pt>
                <c:pt idx="14">
                  <c:v>43902.39478596874</c:v>
                </c:pt>
                <c:pt idx="15">
                  <c:v>44573.866128986898</c:v>
                </c:pt>
                <c:pt idx="16">
                  <c:v>45245.337472005056</c:v>
                </c:pt>
                <c:pt idx="17">
                  <c:v>45916.808815023214</c:v>
                </c:pt>
                <c:pt idx="18">
                  <c:v>46588.280158041372</c:v>
                </c:pt>
                <c:pt idx="19">
                  <c:v>47259.751501059538</c:v>
                </c:pt>
                <c:pt idx="20">
                  <c:v>47931.222844077696</c:v>
                </c:pt>
                <c:pt idx="21">
                  <c:v>48602.694187095854</c:v>
                </c:pt>
                <c:pt idx="22">
                  <c:v>49274.165530114013</c:v>
                </c:pt>
                <c:pt idx="23">
                  <c:v>49945.636873132171</c:v>
                </c:pt>
                <c:pt idx="24">
                  <c:v>50617.108216150329</c:v>
                </c:pt>
                <c:pt idx="25">
                  <c:v>51288.579559168487</c:v>
                </c:pt>
                <c:pt idx="26">
                  <c:v>51960.050902186646</c:v>
                </c:pt>
                <c:pt idx="27">
                  <c:v>52631.522245204804</c:v>
                </c:pt>
                <c:pt idx="28">
                  <c:v>53302.993588222962</c:v>
                </c:pt>
                <c:pt idx="29">
                  <c:v>53974.46493124112</c:v>
                </c:pt>
                <c:pt idx="30">
                  <c:v>54645.936274259278</c:v>
                </c:pt>
                <c:pt idx="31">
                  <c:v>55317.407617277437</c:v>
                </c:pt>
                <c:pt idx="32">
                  <c:v>55988.878960295595</c:v>
                </c:pt>
                <c:pt idx="33">
                  <c:v>56660.350303313753</c:v>
                </c:pt>
                <c:pt idx="34">
                  <c:v>57331.821646331911</c:v>
                </c:pt>
                <c:pt idx="35">
                  <c:v>58003.29298935007</c:v>
                </c:pt>
                <c:pt idx="36">
                  <c:v>58674.764332368235</c:v>
                </c:pt>
                <c:pt idx="37">
                  <c:v>59346.235675386393</c:v>
                </c:pt>
                <c:pt idx="38">
                  <c:v>60017.707018404551</c:v>
                </c:pt>
                <c:pt idx="39">
                  <c:v>60689.17836142271</c:v>
                </c:pt>
                <c:pt idx="40">
                  <c:v>61360.649704440868</c:v>
                </c:pt>
                <c:pt idx="41">
                  <c:v>62032.121047459026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457024"/>
        <c:axId val="131457600"/>
      </c:scatterChart>
      <c:valAx>
        <c:axId val="131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457600"/>
        <c:crosses val="autoZero"/>
        <c:crossBetween val="midCat"/>
      </c:valAx>
      <c:valAx>
        <c:axId val="13145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457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66</xdr:row>
      <xdr:rowOff>123825</xdr:rowOff>
    </xdr:from>
    <xdr:to>
      <xdr:col>10</xdr:col>
      <xdr:colOff>1038226</xdr:colOff>
      <xdr:row>105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" workbookViewId="0">
      <selection activeCell="H18" sqref="H18"/>
    </sheetView>
  </sheetViews>
  <sheetFormatPr defaultRowHeight="15" x14ac:dyDescent="0.25"/>
  <cols>
    <col min="1" max="9" width="15.7109375" customWidth="1"/>
    <col min="10" max="10" width="4.7109375" customWidth="1"/>
    <col min="11" max="11" width="40.7109375" customWidth="1"/>
    <col min="12" max="12" width="12.7109375" customWidth="1"/>
  </cols>
  <sheetData>
    <row r="1" spans="1:10" x14ac:dyDescent="0.25">
      <c r="A1" t="s">
        <v>23</v>
      </c>
      <c r="B1" t="s">
        <v>42</v>
      </c>
    </row>
    <row r="2" spans="1:10" x14ac:dyDescent="0.25">
      <c r="A2" t="s">
        <v>24</v>
      </c>
      <c r="B2" t="s">
        <v>43</v>
      </c>
    </row>
    <row r="3" spans="1:10" x14ac:dyDescent="0.25">
      <c r="E3" s="16" t="s">
        <v>39</v>
      </c>
      <c r="F3" s="16"/>
      <c r="G3" s="16"/>
      <c r="H3" s="16"/>
      <c r="I3" s="16"/>
      <c r="J3" s="11"/>
    </row>
    <row r="4" spans="1:10" x14ac:dyDescent="0.25">
      <c r="A4" t="s">
        <v>20</v>
      </c>
      <c r="B4" s="10" t="s">
        <v>47</v>
      </c>
      <c r="E4" s="9" t="s">
        <v>26</v>
      </c>
      <c r="F4" s="9" t="s">
        <v>27</v>
      </c>
      <c r="G4" s="9" t="s">
        <v>28</v>
      </c>
      <c r="H4" s="9" t="s">
        <v>29</v>
      </c>
      <c r="I4" s="9" t="s">
        <v>30</v>
      </c>
      <c r="J4" s="11"/>
    </row>
    <row r="5" spans="1:10" x14ac:dyDescent="0.25">
      <c r="A5" t="s">
        <v>41</v>
      </c>
      <c r="B5" s="10">
        <v>20</v>
      </c>
      <c r="C5" t="s">
        <v>40</v>
      </c>
      <c r="E5" s="9"/>
      <c r="F5" s="9" t="s">
        <v>40</v>
      </c>
      <c r="G5" s="9" t="s">
        <v>40</v>
      </c>
      <c r="H5" s="9" t="s">
        <v>40</v>
      </c>
      <c r="I5" s="9" t="s">
        <v>40</v>
      </c>
      <c r="J5" s="11"/>
    </row>
    <row r="6" spans="1:10" x14ac:dyDescent="0.25">
      <c r="A6" t="s">
        <v>0</v>
      </c>
      <c r="B6" s="3">
        <v>10100000</v>
      </c>
      <c r="C6" t="s">
        <v>37</v>
      </c>
      <c r="D6" t="s">
        <v>16</v>
      </c>
      <c r="E6" s="9"/>
      <c r="F6" s="9" t="s">
        <v>33</v>
      </c>
      <c r="G6" s="9" t="s">
        <v>32</v>
      </c>
      <c r="H6" s="9" t="s">
        <v>35</v>
      </c>
      <c r="I6" s="9" t="s">
        <v>37</v>
      </c>
      <c r="J6" s="11"/>
    </row>
    <row r="7" spans="1:10" x14ac:dyDescent="0.25">
      <c r="A7" t="s">
        <v>21</v>
      </c>
      <c r="B7" s="2">
        <v>0.3</v>
      </c>
      <c r="C7" t="s">
        <v>26</v>
      </c>
      <c r="D7" t="s">
        <v>22</v>
      </c>
      <c r="E7" s="9" t="s">
        <v>26</v>
      </c>
      <c r="F7" s="9" t="s">
        <v>26</v>
      </c>
      <c r="G7" s="9" t="s">
        <v>26</v>
      </c>
      <c r="H7" s="9" t="s">
        <v>26</v>
      </c>
      <c r="I7" s="9" t="s">
        <v>26</v>
      </c>
      <c r="J7" s="11"/>
    </row>
    <row r="8" spans="1:10" x14ac:dyDescent="0.25">
      <c r="A8" t="s">
        <v>14</v>
      </c>
      <c r="B8" s="3">
        <v>0.1</v>
      </c>
      <c r="C8" t="s">
        <v>38</v>
      </c>
      <c r="D8" t="s">
        <v>15</v>
      </c>
      <c r="E8" s="9"/>
      <c r="F8" s="9" t="s">
        <v>34</v>
      </c>
      <c r="G8" s="9" t="s">
        <v>31</v>
      </c>
      <c r="H8" s="9" t="s">
        <v>36</v>
      </c>
      <c r="I8" s="9" t="s">
        <v>38</v>
      </c>
      <c r="J8" s="11"/>
    </row>
    <row r="9" spans="1:10" x14ac:dyDescent="0.25">
      <c r="A9" t="s">
        <v>1</v>
      </c>
      <c r="B9" s="2">
        <v>42000</v>
      </c>
      <c r="C9" t="s">
        <v>37</v>
      </c>
      <c r="D9" t="s">
        <v>17</v>
      </c>
      <c r="E9" s="9"/>
      <c r="F9" s="9" t="s">
        <v>33</v>
      </c>
      <c r="G9" s="9" t="s">
        <v>32</v>
      </c>
      <c r="H9" s="9" t="s">
        <v>35</v>
      </c>
      <c r="I9" s="9" t="s">
        <v>37</v>
      </c>
      <c r="J9" s="11"/>
    </row>
    <row r="10" spans="1:10" x14ac:dyDescent="0.25">
      <c r="A10" t="s">
        <v>2</v>
      </c>
      <c r="B10" s="2">
        <v>35000</v>
      </c>
      <c r="C10" t="s">
        <v>37</v>
      </c>
      <c r="D10" t="s">
        <v>18</v>
      </c>
      <c r="E10" s="9"/>
      <c r="F10" s="9" t="s">
        <v>33</v>
      </c>
      <c r="G10" s="9" t="s">
        <v>32</v>
      </c>
      <c r="H10" s="9" t="s">
        <v>35</v>
      </c>
      <c r="I10" s="9" t="s">
        <v>37</v>
      </c>
      <c r="J10" s="11"/>
    </row>
    <row r="11" spans="1:10" x14ac:dyDescent="0.25">
      <c r="A11" t="s">
        <v>44</v>
      </c>
      <c r="B11" s="2">
        <v>35000</v>
      </c>
      <c r="C11" t="s">
        <v>37</v>
      </c>
      <c r="D11" t="s">
        <v>46</v>
      </c>
      <c r="E11" s="9"/>
      <c r="F11" s="9" t="s">
        <v>33</v>
      </c>
      <c r="G11" s="9" t="s">
        <v>32</v>
      </c>
      <c r="H11" s="9" t="s">
        <v>35</v>
      </c>
      <c r="I11" s="9" t="s">
        <v>37</v>
      </c>
      <c r="J11" s="11"/>
    </row>
    <row r="12" spans="1:10" x14ac:dyDescent="0.25">
      <c r="A12" t="s">
        <v>45</v>
      </c>
      <c r="B12" s="2">
        <v>34000</v>
      </c>
      <c r="C12" t="s">
        <v>37</v>
      </c>
      <c r="D12" t="s">
        <v>46</v>
      </c>
      <c r="E12" s="9"/>
      <c r="F12" s="9" t="s">
        <v>33</v>
      </c>
      <c r="G12" s="9" t="s">
        <v>32</v>
      </c>
      <c r="H12" s="9" t="s">
        <v>35</v>
      </c>
      <c r="I12" s="9" t="s">
        <v>37</v>
      </c>
      <c r="J12" s="11"/>
    </row>
    <row r="13" spans="1:10" x14ac:dyDescent="0.25">
      <c r="A13" t="s">
        <v>3</v>
      </c>
      <c r="B13" s="2">
        <v>10</v>
      </c>
      <c r="C13" t="s">
        <v>5</v>
      </c>
      <c r="D13" t="s">
        <v>19</v>
      </c>
    </row>
    <row r="14" spans="1:10" x14ac:dyDescent="0.25">
      <c r="A14" t="s">
        <v>4</v>
      </c>
      <c r="B14" s="2">
        <v>0.2</v>
      </c>
      <c r="C14" t="s">
        <v>5</v>
      </c>
      <c r="D14" t="s">
        <v>26</v>
      </c>
    </row>
    <row r="17" spans="1:11" x14ac:dyDescent="0.25">
      <c r="A17" t="s">
        <v>6</v>
      </c>
      <c r="B17">
        <f>1+LN(17/7)/LN(B11/B12)</f>
        <v>31.609816863041178</v>
      </c>
    </row>
    <row r="18" spans="1:11" x14ac:dyDescent="0.25">
      <c r="A18" t="s">
        <v>12</v>
      </c>
      <c r="B18">
        <f>B10*(B14/100/0.002)^(1/B17)</f>
        <v>35000</v>
      </c>
      <c r="C18">
        <f>$B$11/$B$6*(B18/$B$11+3/7*(B18/$B$11)^$B$17)</f>
        <v>4.9504950495049506E-3</v>
      </c>
      <c r="D18">
        <f>B18*(1+C18)</f>
        <v>35173.267326732675</v>
      </c>
      <c r="E18">
        <f>LN(1+C18)</f>
        <v>4.9382816405825767E-3</v>
      </c>
      <c r="K18" t="str">
        <f>CONCATENATE("*Material, Name=",$B$4)</f>
        <v>*Material, Name=AL_6061-T6_SHEET</v>
      </c>
    </row>
    <row r="19" spans="1:11" x14ac:dyDescent="0.25">
      <c r="K19" t="str">
        <f>CONCATENATE("*Density")</f>
        <v>*Density</v>
      </c>
    </row>
    <row r="20" spans="1:11" x14ac:dyDescent="0.25">
      <c r="A20" s="17" t="s">
        <v>25</v>
      </c>
      <c r="B20" s="15" t="s">
        <v>9</v>
      </c>
      <c r="C20" s="15"/>
      <c r="D20" s="4" t="s">
        <v>10</v>
      </c>
      <c r="E20" s="5"/>
      <c r="F20" s="15" t="s">
        <v>11</v>
      </c>
      <c r="G20" s="15"/>
      <c r="H20" s="15" t="s">
        <v>13</v>
      </c>
      <c r="I20" s="15"/>
      <c r="J20" s="13"/>
      <c r="K20" s="1" t="str">
        <f>TEXT($B$8,"0.000E+00")</f>
        <v>1.000E-01</v>
      </c>
    </row>
    <row r="21" spans="1:11" x14ac:dyDescent="0.25">
      <c r="A21" s="21"/>
      <c r="B21" s="17" t="s">
        <v>7</v>
      </c>
      <c r="C21" s="17" t="s">
        <v>8</v>
      </c>
      <c r="D21" s="17" t="s">
        <v>7</v>
      </c>
      <c r="E21" s="19" t="s">
        <v>8</v>
      </c>
      <c r="F21" s="17" t="s">
        <v>7</v>
      </c>
      <c r="G21" s="17" t="s">
        <v>8</v>
      </c>
      <c r="H21" s="5" t="s">
        <v>7</v>
      </c>
      <c r="I21" s="5" t="s">
        <v>8</v>
      </c>
      <c r="J21" s="13"/>
      <c r="K21" t="str">
        <f>CONCATENATE("*Plastic")</f>
        <v>*Plastic</v>
      </c>
    </row>
    <row r="22" spans="1:11" x14ac:dyDescent="0.25">
      <c r="A22" s="18"/>
      <c r="B22" s="18"/>
      <c r="C22" s="18"/>
      <c r="D22" s="18"/>
      <c r="E22" s="20"/>
      <c r="F22" s="18"/>
      <c r="G22" s="18"/>
      <c r="H22" s="5">
        <v>0</v>
      </c>
      <c r="I22" s="5">
        <v>0</v>
      </c>
      <c r="J22" s="13"/>
      <c r="K22" t="str">
        <f>CONCATENATE(TEXT(I22,"0.000E+00"),", ",TEXT(H22,"0.000E+00"))</f>
        <v>0.000E+00, 0.000E+00</v>
      </c>
    </row>
    <row r="23" spans="1:11" x14ac:dyDescent="0.25">
      <c r="A23" s="5">
        <v>0</v>
      </c>
      <c r="B23" s="5">
        <f t="shared" ref="B23:B63" si="0">$B$18+($B$9-$B$18)*A23/$A$63</f>
        <v>35000</v>
      </c>
      <c r="C23" s="9">
        <f t="shared" ref="C23:C26" si="1">$B$11/$B$6*(B23/$B$11+3/7*(B23/$B$11)^$B$17)</f>
        <v>4.9504950495049506E-3</v>
      </c>
      <c r="D23" s="5">
        <f>B23*(1+C23)</f>
        <v>35173.267326732675</v>
      </c>
      <c r="E23" s="5">
        <f>LN(1+C23)</f>
        <v>4.9382816405825767E-3</v>
      </c>
      <c r="F23" s="6">
        <f t="shared" ref="F23:F63" si="2">$D$18+($D$63-$D$18)*A23/$A$63</f>
        <v>35173.267326732675</v>
      </c>
      <c r="G23" s="12">
        <f>E23-F23/$B$6</f>
        <v>1.4557799250644898E-3</v>
      </c>
      <c r="H23" s="7">
        <f>FORECAST(0,F23:F24,G23:G24)</f>
        <v>30359.849258779457</v>
      </c>
      <c r="I23" s="8">
        <f>H23/B6</f>
        <v>3.005925669186085E-3</v>
      </c>
      <c r="J23" s="14"/>
      <c r="K23" t="str">
        <f t="shared" ref="K23:K63" si="3">CONCATENATE(TEXT(I23,"0.000E+00"),", ",TEXT(H23,"0.000E+00"))</f>
        <v>3.006E-03, 3.036E+04</v>
      </c>
    </row>
    <row r="24" spans="1:11" x14ac:dyDescent="0.25">
      <c r="A24" s="5">
        <v>1</v>
      </c>
      <c r="B24" s="5">
        <f t="shared" si="0"/>
        <v>35175</v>
      </c>
      <c r="C24" s="9">
        <f t="shared" si="1"/>
        <v>5.2214295038172801E-3</v>
      </c>
      <c r="D24" s="5">
        <f t="shared" ref="D24:D27" si="4">B24*(1+C24)</f>
        <v>35358.663782796772</v>
      </c>
      <c r="E24" s="5">
        <f t="shared" ref="E24:E27" si="5">LN(1+C24)</f>
        <v>5.2078451069146204E-3</v>
      </c>
      <c r="F24" s="6">
        <f t="shared" si="2"/>
        <v>35844.738669750834</v>
      </c>
      <c r="G24" s="6">
        <f t="shared" ref="G24:G27" si="6">E24-F24/$B$6</f>
        <v>1.6588610802066171E-3</v>
      </c>
      <c r="H24" s="7">
        <f t="shared" ref="H24:H27" si="7">F24</f>
        <v>35844.738669750834</v>
      </c>
      <c r="I24" s="8">
        <f>H23/$B$6+G24</f>
        <v>4.6647867493927022E-3</v>
      </c>
      <c r="J24" s="14"/>
      <c r="K24" t="str">
        <f t="shared" si="3"/>
        <v>4.665E-03, 3.584E+04</v>
      </c>
    </row>
    <row r="25" spans="1:11" x14ac:dyDescent="0.25">
      <c r="A25" s="5">
        <v>2</v>
      </c>
      <c r="B25" s="5">
        <f t="shared" si="0"/>
        <v>35350</v>
      </c>
      <c r="C25" s="9">
        <f t="shared" si="1"/>
        <v>5.5340785456956289E-3</v>
      </c>
      <c r="D25" s="5">
        <f t="shared" si="4"/>
        <v>35545.629676590339</v>
      </c>
      <c r="E25" s="5">
        <f t="shared" si="5"/>
        <v>5.5188217951756512E-3</v>
      </c>
      <c r="F25" s="6">
        <f t="shared" si="2"/>
        <v>36516.210012768992</v>
      </c>
      <c r="G25" s="6">
        <f t="shared" si="6"/>
        <v>1.9033554572777311E-3</v>
      </c>
      <c r="H25" s="7">
        <f t="shared" si="7"/>
        <v>36516.210012768992</v>
      </c>
      <c r="I25" s="8">
        <f t="shared" ref="I25:I63" si="8">H24/$B$6+G25</f>
        <v>5.4523394839857339E-3</v>
      </c>
      <c r="J25" s="14"/>
      <c r="K25" t="str">
        <f t="shared" si="3"/>
        <v>5.452E-03, 3.652E+04</v>
      </c>
    </row>
    <row r="26" spans="1:11" x14ac:dyDescent="0.25">
      <c r="A26" s="5">
        <v>3</v>
      </c>
      <c r="B26" s="5">
        <f t="shared" si="0"/>
        <v>35525</v>
      </c>
      <c r="C26" s="9">
        <f t="shared" si="1"/>
        <v>5.895044464796214E-3</v>
      </c>
      <c r="D26" s="5">
        <f t="shared" si="4"/>
        <v>35734.421454611889</v>
      </c>
      <c r="E26" s="5">
        <f t="shared" si="5"/>
        <v>5.8777366769839946E-3</v>
      </c>
      <c r="F26" s="6">
        <f t="shared" si="2"/>
        <v>37187.68135578715</v>
      </c>
      <c r="G26" s="6">
        <f t="shared" si="6"/>
        <v>2.1957880278961578E-3</v>
      </c>
      <c r="H26" s="7">
        <f t="shared" si="7"/>
        <v>37187.68135578715</v>
      </c>
      <c r="I26" s="8">
        <f t="shared" si="8"/>
        <v>5.8112543657940774E-3</v>
      </c>
      <c r="J26" s="14"/>
      <c r="K26" t="str">
        <f t="shared" si="3"/>
        <v>5.811E-03, 3.719E+04</v>
      </c>
    </row>
    <row r="27" spans="1:11" x14ac:dyDescent="0.25">
      <c r="A27" s="5">
        <v>4</v>
      </c>
      <c r="B27" s="5">
        <f t="shared" si="0"/>
        <v>35700</v>
      </c>
      <c r="C27" s="9">
        <f t="shared" ref="C27:C63" si="9">$B$11/$B$6*(B27/$B$11+3/7*(B27/$B$11)^$B$17)</f>
        <v>6.311933931986701E-3</v>
      </c>
      <c r="D27" s="5">
        <f t="shared" si="4"/>
        <v>35925.33604137192</v>
      </c>
      <c r="E27" s="5">
        <f t="shared" si="5"/>
        <v>6.2920971057379765E-3</v>
      </c>
      <c r="F27" s="6">
        <f t="shared" si="2"/>
        <v>37859.152698805308</v>
      </c>
      <c r="G27" s="6">
        <f t="shared" si="6"/>
        <v>2.5436661454602233E-3</v>
      </c>
      <c r="H27" s="7">
        <f t="shared" si="7"/>
        <v>37859.152698805308</v>
      </c>
      <c r="I27" s="8">
        <f t="shared" si="8"/>
        <v>6.2256147945480601E-3</v>
      </c>
      <c r="J27" s="14"/>
      <c r="K27" t="str">
        <f t="shared" si="3"/>
        <v>6.226E-03, 3.786E+04</v>
      </c>
    </row>
    <row r="28" spans="1:11" x14ac:dyDescent="0.25">
      <c r="A28" s="5">
        <v>5</v>
      </c>
      <c r="B28" s="5">
        <f t="shared" si="0"/>
        <v>35875</v>
      </c>
      <c r="C28" s="9">
        <f t="shared" si="9"/>
        <v>6.7935046826974278E-3</v>
      </c>
      <c r="D28" s="5">
        <f t="shared" ref="D28:D63" si="10">B28*(1+C28)</f>
        <v>36118.716980491772</v>
      </c>
      <c r="E28" s="5">
        <f t="shared" ref="E28:E63" si="11">LN(1+C28)</f>
        <v>6.7705328107532615E-3</v>
      </c>
      <c r="F28" s="6">
        <f t="shared" si="2"/>
        <v>38530.624041823467</v>
      </c>
      <c r="G28" s="6">
        <f t="shared" ref="G28:G63" si="12">E28-F28/$B$6</f>
        <v>2.9556195392855915E-3</v>
      </c>
      <c r="H28" s="7">
        <f t="shared" ref="H28:H63" si="13">F28</f>
        <v>38530.624041823467</v>
      </c>
      <c r="I28" s="8">
        <f t="shared" si="8"/>
        <v>6.7040504995633451E-3</v>
      </c>
      <c r="J28" s="14"/>
      <c r="K28" t="str">
        <f t="shared" si="3"/>
        <v>6.704E-03, 3.853E+04</v>
      </c>
    </row>
    <row r="29" spans="1:11" x14ac:dyDescent="0.25">
      <c r="A29" s="5">
        <v>6</v>
      </c>
      <c r="B29" s="5">
        <f t="shared" si="0"/>
        <v>36050</v>
      </c>
      <c r="C29" s="9">
        <f t="shared" si="9"/>
        <v>7.3498327394414011E-3</v>
      </c>
      <c r="D29" s="5">
        <f t="shared" si="10"/>
        <v>36314.961470256865</v>
      </c>
      <c r="E29" s="5">
        <f t="shared" si="11"/>
        <v>7.3229543396042228E-3</v>
      </c>
      <c r="F29" s="6">
        <f t="shared" si="2"/>
        <v>39202.095384841625</v>
      </c>
      <c r="G29" s="6">
        <f t="shared" si="12"/>
        <v>3.4415587569466364E-3</v>
      </c>
      <c r="H29" s="7">
        <f t="shared" si="13"/>
        <v>39202.095384841625</v>
      </c>
      <c r="I29" s="8">
        <f t="shared" si="8"/>
        <v>7.2564720284143064E-3</v>
      </c>
      <c r="J29" s="14"/>
      <c r="K29" t="str">
        <f t="shared" si="3"/>
        <v>7.256E-03, 3.920E+04</v>
      </c>
    </row>
    <row r="30" spans="1:11" x14ac:dyDescent="0.25">
      <c r="A30" s="5">
        <v>7</v>
      </c>
      <c r="B30" s="5">
        <f t="shared" si="0"/>
        <v>36225</v>
      </c>
      <c r="C30" s="9">
        <f t="shared" si="9"/>
        <v>7.9925029271124479E-3</v>
      </c>
      <c r="D30" s="5">
        <f t="shared" si="10"/>
        <v>36514.528418534646</v>
      </c>
      <c r="E30" s="5">
        <f t="shared" si="11"/>
        <v>7.9607320492088678E-3</v>
      </c>
      <c r="F30" s="6">
        <f t="shared" si="2"/>
        <v>39873.566727859783</v>
      </c>
      <c r="G30" s="6">
        <f t="shared" si="12"/>
        <v>4.0128541553613641E-3</v>
      </c>
      <c r="H30" s="7">
        <f t="shared" si="13"/>
        <v>39873.566727859783</v>
      </c>
      <c r="I30" s="8">
        <f t="shared" si="8"/>
        <v>7.8942497380189505E-3</v>
      </c>
      <c r="J30" s="14"/>
      <c r="K30" t="str">
        <f t="shared" si="3"/>
        <v>7.894E-03, 3.987E+04</v>
      </c>
    </row>
    <row r="31" spans="1:11" x14ac:dyDescent="0.25">
      <c r="A31" s="5">
        <v>8</v>
      </c>
      <c r="B31" s="5">
        <f t="shared" si="0"/>
        <v>36400</v>
      </c>
      <c r="C31" s="9">
        <f t="shared" si="9"/>
        <v>8.7348257876020078E-3</v>
      </c>
      <c r="D31" s="5">
        <f t="shared" si="10"/>
        <v>36717.947658668716</v>
      </c>
      <c r="E31" s="5">
        <f t="shared" si="11"/>
        <v>8.6968978991429149E-3</v>
      </c>
      <c r="F31" s="6">
        <f t="shared" si="2"/>
        <v>40545.038070877948</v>
      </c>
      <c r="G31" s="6">
        <f t="shared" si="12"/>
        <v>4.6825376941054941E-3</v>
      </c>
      <c r="H31" s="7">
        <f t="shared" si="13"/>
        <v>40545.038070877948</v>
      </c>
      <c r="I31" s="8">
        <f t="shared" si="8"/>
        <v>8.6304155879529977E-3</v>
      </c>
      <c r="J31" s="14"/>
      <c r="K31" t="str">
        <f t="shared" si="3"/>
        <v>8.630E-03, 4.055E+04</v>
      </c>
    </row>
    <row r="32" spans="1:11" x14ac:dyDescent="0.25">
      <c r="A32" s="5">
        <v>9</v>
      </c>
      <c r="B32" s="5">
        <f t="shared" si="0"/>
        <v>36575</v>
      </c>
      <c r="C32" s="9">
        <f t="shared" si="9"/>
        <v>9.5920843963783961E-3</v>
      </c>
      <c r="D32" s="5">
        <f t="shared" si="10"/>
        <v>36925.830486797538</v>
      </c>
      <c r="E32" s="5">
        <f t="shared" si="11"/>
        <v>9.5463724376838015E-3</v>
      </c>
      <c r="F32" s="6">
        <f t="shared" si="2"/>
        <v>41216.509413896107</v>
      </c>
      <c r="G32" s="6">
        <f t="shared" si="12"/>
        <v>5.4655299214564643E-3</v>
      </c>
      <c r="H32" s="7">
        <f t="shared" si="13"/>
        <v>41216.509413896107</v>
      </c>
      <c r="I32" s="8">
        <f t="shared" si="8"/>
        <v>9.479890126493886E-3</v>
      </c>
      <c r="J32" s="14"/>
      <c r="K32" t="str">
        <f t="shared" si="3"/>
        <v>9.480E-03, 4.122E+04</v>
      </c>
    </row>
    <row r="33" spans="1:11" x14ac:dyDescent="0.25">
      <c r="A33" s="5">
        <v>10</v>
      </c>
      <c r="B33" s="5">
        <f t="shared" si="0"/>
        <v>36750</v>
      </c>
      <c r="C33" s="9">
        <f t="shared" si="9"/>
        <v>1.0581815027986583E-2</v>
      </c>
      <c r="D33" s="5">
        <f t="shared" si="10"/>
        <v>37138.881702278508</v>
      </c>
      <c r="E33" s="5">
        <f t="shared" si="11"/>
        <v>1.0526219480630912E-2</v>
      </c>
      <c r="F33" s="6">
        <f t="shared" si="2"/>
        <v>41887.980756914265</v>
      </c>
      <c r="G33" s="6">
        <f t="shared" si="12"/>
        <v>6.378894653213658E-3</v>
      </c>
      <c r="H33" s="7">
        <f t="shared" si="13"/>
        <v>41887.980756914265</v>
      </c>
      <c r="I33" s="8">
        <f t="shared" si="8"/>
        <v>1.0459737169440996E-2</v>
      </c>
      <c r="J33" s="14"/>
      <c r="K33" t="str">
        <f t="shared" si="3"/>
        <v>1.046E-02, 4.189E+04</v>
      </c>
    </row>
    <row r="34" spans="1:11" x14ac:dyDescent="0.25">
      <c r="A34" s="5">
        <v>11</v>
      </c>
      <c r="B34" s="5">
        <f t="shared" si="0"/>
        <v>36925</v>
      </c>
      <c r="C34" s="9">
        <f t="shared" si="9"/>
        <v>1.1724126115534576E-2</v>
      </c>
      <c r="D34" s="5">
        <f t="shared" si="10"/>
        <v>37357.913356816112</v>
      </c>
      <c r="E34" s="5">
        <f t="shared" si="11"/>
        <v>1.1655931049782875E-2</v>
      </c>
      <c r="F34" s="6">
        <f t="shared" si="2"/>
        <v>42559.452099932423</v>
      </c>
      <c r="G34" s="6">
        <f t="shared" si="12"/>
        <v>7.4421239111757045E-3</v>
      </c>
      <c r="H34" s="7">
        <f t="shared" si="13"/>
        <v>42559.452099932423</v>
      </c>
      <c r="I34" s="8">
        <f t="shared" si="8"/>
        <v>1.1589448738592958E-2</v>
      </c>
      <c r="J34" s="14"/>
      <c r="K34" t="str">
        <f t="shared" si="3"/>
        <v>1.159E-02, 4.256E+04</v>
      </c>
    </row>
    <row r="35" spans="1:11" x14ac:dyDescent="0.25">
      <c r="A35" s="5">
        <v>12</v>
      </c>
      <c r="B35" s="5">
        <f t="shared" si="0"/>
        <v>37100</v>
      </c>
      <c r="C35" s="9">
        <f t="shared" si="9"/>
        <v>1.3042060507349159E-2</v>
      </c>
      <c r="D35" s="5">
        <f t="shared" si="10"/>
        <v>37583.860444822654</v>
      </c>
      <c r="E35" s="5">
        <f t="shared" si="11"/>
        <v>1.2957745142342627E-2</v>
      </c>
      <c r="F35" s="6">
        <f t="shared" si="2"/>
        <v>43230.923442950581</v>
      </c>
      <c r="G35" s="6">
        <f t="shared" si="12"/>
        <v>8.6774556925455389E-3</v>
      </c>
      <c r="H35" s="7">
        <f t="shared" si="13"/>
        <v>43230.923442950581</v>
      </c>
      <c r="I35" s="8">
        <f t="shared" si="8"/>
        <v>1.289126283115271E-2</v>
      </c>
      <c r="J35" s="14"/>
      <c r="K35" t="str">
        <f t="shared" si="3"/>
        <v>1.289E-02, 4.323E+04</v>
      </c>
    </row>
    <row r="36" spans="1:11" x14ac:dyDescent="0.25">
      <c r="A36" s="5">
        <v>13</v>
      </c>
      <c r="B36" s="5">
        <f t="shared" si="0"/>
        <v>37275</v>
      </c>
      <c r="C36" s="9">
        <f t="shared" si="9"/>
        <v>1.4562006648986933E-2</v>
      </c>
      <c r="D36" s="5">
        <f t="shared" si="10"/>
        <v>37817.798797840987</v>
      </c>
      <c r="E36" s="5">
        <f t="shared" si="11"/>
        <v>1.4456998819097979E-2</v>
      </c>
      <c r="F36" s="6">
        <f t="shared" si="2"/>
        <v>43902.39478596874</v>
      </c>
      <c r="G36" s="6">
        <f t="shared" si="12"/>
        <v>1.0110227058110976E-2</v>
      </c>
      <c r="H36" s="7">
        <f t="shared" si="13"/>
        <v>43902.39478596874</v>
      </c>
      <c r="I36" s="8">
        <f t="shared" si="8"/>
        <v>1.4390516507908062E-2</v>
      </c>
      <c r="J36" s="14"/>
      <c r="K36" t="str">
        <f t="shared" si="3"/>
        <v>1.439E-02, 4.390E+04</v>
      </c>
    </row>
    <row r="37" spans="1:11" x14ac:dyDescent="0.25">
      <c r="A37" s="5">
        <v>14</v>
      </c>
      <c r="B37" s="5">
        <f t="shared" si="0"/>
        <v>37450</v>
      </c>
      <c r="C37" s="9">
        <f t="shared" si="9"/>
        <v>1.6314165018327012E-2</v>
      </c>
      <c r="D37" s="5">
        <f t="shared" si="10"/>
        <v>38060.965479936342</v>
      </c>
      <c r="E37" s="5">
        <f t="shared" si="11"/>
        <v>1.6182518896123745E-2</v>
      </c>
      <c r="F37" s="6">
        <f t="shared" si="2"/>
        <v>44573.866128986898</v>
      </c>
      <c r="G37" s="6">
        <f t="shared" si="12"/>
        <v>1.1769264823946824E-2</v>
      </c>
      <c r="H37" s="7">
        <f t="shared" si="13"/>
        <v>44573.866128986898</v>
      </c>
      <c r="I37" s="8">
        <f t="shared" si="8"/>
        <v>1.6116036584933827E-2</v>
      </c>
      <c r="J37" s="14"/>
      <c r="K37" t="str">
        <f t="shared" si="3"/>
        <v>1.612E-02, 4.457E+04</v>
      </c>
    </row>
    <row r="38" spans="1:11" x14ac:dyDescent="0.25">
      <c r="A38" s="5">
        <v>15</v>
      </c>
      <c r="B38" s="5">
        <f t="shared" si="0"/>
        <v>37625</v>
      </c>
      <c r="C38" s="9">
        <f t="shared" si="9"/>
        <v>1.8333076924005258E-2</v>
      </c>
      <c r="D38" s="5">
        <f t="shared" si="10"/>
        <v>38314.782019265702</v>
      </c>
      <c r="E38" s="5">
        <f t="shared" si="11"/>
        <v>1.8167052162296457E-2</v>
      </c>
      <c r="F38" s="6">
        <f t="shared" si="2"/>
        <v>45245.337472005056</v>
      </c>
      <c r="G38" s="6">
        <f t="shared" si="12"/>
        <v>1.3687315778929621E-2</v>
      </c>
      <c r="H38" s="7">
        <f t="shared" si="13"/>
        <v>45245.337472005056</v>
      </c>
      <c r="I38" s="8">
        <f t="shared" si="8"/>
        <v>1.8100569851106543E-2</v>
      </c>
      <c r="J38" s="14"/>
      <c r="K38" t="str">
        <f t="shared" si="3"/>
        <v>1.810E-02, 4.525E+04</v>
      </c>
    </row>
    <row r="39" spans="1:11" x14ac:dyDescent="0.25">
      <c r="A39" s="5">
        <v>16</v>
      </c>
      <c r="B39" s="5">
        <f t="shared" si="0"/>
        <v>37800</v>
      </c>
      <c r="C39" s="9">
        <f t="shared" si="9"/>
        <v>2.0658223652375997E-2</v>
      </c>
      <c r="D39" s="5">
        <f t="shared" si="10"/>
        <v>38580.880854059811</v>
      </c>
      <c r="E39" s="5">
        <f t="shared" si="11"/>
        <v>2.0447736474751954E-2</v>
      </c>
      <c r="F39" s="6">
        <f t="shared" si="2"/>
        <v>45916.808815023214</v>
      </c>
      <c r="G39" s="6">
        <f t="shared" si="12"/>
        <v>1.5901517780195201E-2</v>
      </c>
      <c r="H39" s="7">
        <f t="shared" si="13"/>
        <v>45916.808815023214</v>
      </c>
      <c r="I39" s="8">
        <f t="shared" si="8"/>
        <v>2.0381254163562037E-2</v>
      </c>
      <c r="J39" s="14"/>
      <c r="K39" t="str">
        <f t="shared" si="3"/>
        <v>2.038E-02, 4.592E+04</v>
      </c>
    </row>
    <row r="40" spans="1:11" x14ac:dyDescent="0.25">
      <c r="A40" s="5">
        <v>17</v>
      </c>
      <c r="B40" s="5">
        <f t="shared" si="0"/>
        <v>37975</v>
      </c>
      <c r="C40" s="9">
        <f t="shared" si="9"/>
        <v>2.3334704925882244E-2</v>
      </c>
      <c r="D40" s="5">
        <f t="shared" si="10"/>
        <v>38861.135419560378</v>
      </c>
      <c r="E40" s="5">
        <f t="shared" si="11"/>
        <v>2.3066613248549625E-2</v>
      </c>
      <c r="F40" s="6">
        <f t="shared" si="2"/>
        <v>46588.280158041372</v>
      </c>
      <c r="G40" s="6">
        <f t="shared" si="12"/>
        <v>1.8453912242802954E-2</v>
      </c>
      <c r="H40" s="7">
        <f t="shared" si="13"/>
        <v>46588.280158041372</v>
      </c>
      <c r="I40" s="8">
        <f t="shared" si="8"/>
        <v>2.3000130937359708E-2</v>
      </c>
      <c r="J40" s="14"/>
      <c r="K40" t="str">
        <f t="shared" si="3"/>
        <v>2.300E-02, 4.659E+04</v>
      </c>
    </row>
    <row r="41" spans="1:11" x14ac:dyDescent="0.25">
      <c r="A41" s="5">
        <v>18</v>
      </c>
      <c r="B41" s="5">
        <f t="shared" si="0"/>
        <v>38150</v>
      </c>
      <c r="C41" s="9">
        <f t="shared" si="9"/>
        <v>2.6414006727704286E-2</v>
      </c>
      <c r="D41" s="5">
        <f t="shared" si="10"/>
        <v>39157.694356661923</v>
      </c>
      <c r="E41" s="5">
        <f t="shared" si="11"/>
        <v>2.6071180687308002E-2</v>
      </c>
      <c r="F41" s="6">
        <f t="shared" si="2"/>
        <v>47259.751501059538</v>
      </c>
      <c r="G41" s="6">
        <f t="shared" si="12"/>
        <v>2.1391997370371413E-2</v>
      </c>
      <c r="H41" s="7">
        <f t="shared" si="13"/>
        <v>47259.751501059538</v>
      </c>
      <c r="I41" s="8">
        <f t="shared" si="8"/>
        <v>2.6004698376118084E-2</v>
      </c>
      <c r="J41" s="14"/>
      <c r="K41" t="str">
        <f t="shared" si="3"/>
        <v>2.600E-02, 4.726E+04</v>
      </c>
    </row>
    <row r="42" spans="1:11" x14ac:dyDescent="0.25">
      <c r="A42" s="5">
        <v>19</v>
      </c>
      <c r="B42" s="5">
        <f t="shared" si="0"/>
        <v>38325</v>
      </c>
      <c r="C42" s="9">
        <f t="shared" si="9"/>
        <v>2.9954869766548001E-2</v>
      </c>
      <c r="D42" s="5">
        <f t="shared" si="10"/>
        <v>39473.020383802948</v>
      </c>
      <c r="E42" s="5">
        <f t="shared" si="11"/>
        <v>2.9514985520972845E-2</v>
      </c>
      <c r="F42" s="6">
        <f t="shared" si="2"/>
        <v>47931.222844077696</v>
      </c>
      <c r="G42" s="6">
        <f t="shared" si="12"/>
        <v>2.476931989284634E-2</v>
      </c>
      <c r="H42" s="7">
        <f t="shared" si="13"/>
        <v>47931.222844077696</v>
      </c>
      <c r="I42" s="8">
        <f t="shared" si="8"/>
        <v>2.9448503209782928E-2</v>
      </c>
      <c r="J42" s="14"/>
      <c r="K42" t="str">
        <f t="shared" si="3"/>
        <v>2.945E-02, 4.793E+04</v>
      </c>
    </row>
    <row r="43" spans="1:11" x14ac:dyDescent="0.25">
      <c r="A43" s="5">
        <v>20</v>
      </c>
      <c r="B43" s="5">
        <f t="shared" si="0"/>
        <v>38500</v>
      </c>
      <c r="C43" s="9">
        <f t="shared" si="9"/>
        <v>3.402427121553294E-2</v>
      </c>
      <c r="D43" s="5">
        <f t="shared" si="10"/>
        <v>39809.934441798017</v>
      </c>
      <c r="E43" s="5">
        <f t="shared" si="11"/>
        <v>3.3458248939889947E-2</v>
      </c>
      <c r="F43" s="6">
        <f t="shared" si="2"/>
        <v>48602.694187095854</v>
      </c>
      <c r="G43" s="6">
        <f t="shared" si="12"/>
        <v>2.8646101000573524E-2</v>
      </c>
      <c r="H43" s="7">
        <f t="shared" si="13"/>
        <v>48602.694187095854</v>
      </c>
      <c r="I43" s="8">
        <f t="shared" si="8"/>
        <v>3.3391766628700026E-2</v>
      </c>
      <c r="J43" s="14"/>
      <c r="K43" t="str">
        <f t="shared" si="3"/>
        <v>3.339E-02, 4.860E+04</v>
      </c>
    </row>
    <row r="44" spans="1:11" x14ac:dyDescent="0.25">
      <c r="A44" s="5">
        <v>21</v>
      </c>
      <c r="B44" s="5">
        <f t="shared" si="0"/>
        <v>38675</v>
      </c>
      <c r="C44" s="9">
        <f t="shared" si="9"/>
        <v>3.8698533875881042E-2</v>
      </c>
      <c r="D44" s="5">
        <f t="shared" si="10"/>
        <v>40171.665797649694</v>
      </c>
      <c r="E44" s="5">
        <f t="shared" si="11"/>
        <v>3.7968519751528776E-2</v>
      </c>
      <c r="F44" s="6">
        <f t="shared" si="2"/>
        <v>49274.165530114013</v>
      </c>
      <c r="G44" s="6">
        <f t="shared" si="12"/>
        <v>3.3089889501022436E-2</v>
      </c>
      <c r="H44" s="7">
        <f t="shared" si="13"/>
        <v>49274.165530114013</v>
      </c>
      <c r="I44" s="8">
        <f t="shared" si="8"/>
        <v>3.7902037440338855E-2</v>
      </c>
      <c r="J44" s="14"/>
      <c r="K44" t="str">
        <f t="shared" si="3"/>
        <v>3.790E-02, 4.927E+04</v>
      </c>
    </row>
    <row r="45" spans="1:11" x14ac:dyDescent="0.25">
      <c r="A45" s="5">
        <v>22</v>
      </c>
      <c r="B45" s="5">
        <f t="shared" si="0"/>
        <v>38850</v>
      </c>
      <c r="C45" s="9">
        <f t="shared" si="9"/>
        <v>4.4064578606720355E-2</v>
      </c>
      <c r="D45" s="5">
        <f t="shared" si="10"/>
        <v>40561.908878871087</v>
      </c>
      <c r="E45" s="5">
        <f t="shared" si="11"/>
        <v>4.3121344450376548E-2</v>
      </c>
      <c r="F45" s="6">
        <f t="shared" si="2"/>
        <v>49945.636873132171</v>
      </c>
      <c r="G45" s="6">
        <f t="shared" si="12"/>
        <v>3.8176231888680294E-2</v>
      </c>
      <c r="H45" s="7">
        <f t="shared" si="13"/>
        <v>49945.636873132171</v>
      </c>
      <c r="I45" s="8">
        <f t="shared" si="8"/>
        <v>4.3054862139186634E-2</v>
      </c>
      <c r="J45" s="14"/>
      <c r="K45" t="str">
        <f t="shared" si="3"/>
        <v>4.305E-02, 4.995E+04</v>
      </c>
    </row>
    <row r="46" spans="1:11" x14ac:dyDescent="0.25">
      <c r="A46" s="5">
        <v>23</v>
      </c>
      <c r="B46" s="5">
        <f t="shared" si="0"/>
        <v>39025</v>
      </c>
      <c r="C46" s="9">
        <f t="shared" si="9"/>
        <v>5.022133774575923E-2</v>
      </c>
      <c r="D46" s="5">
        <f t="shared" si="10"/>
        <v>40984.88770552825</v>
      </c>
      <c r="E46" s="5">
        <f t="shared" si="11"/>
        <v>4.9000939807790397E-2</v>
      </c>
      <c r="F46" s="6">
        <f t="shared" si="2"/>
        <v>50617.108216150329</v>
      </c>
      <c r="G46" s="6">
        <f t="shared" si="12"/>
        <v>4.3989344934904223E-2</v>
      </c>
      <c r="H46" s="7">
        <f t="shared" si="13"/>
        <v>50617.108216150329</v>
      </c>
      <c r="I46" s="8">
        <f t="shared" si="8"/>
        <v>4.8934457496600477E-2</v>
      </c>
      <c r="J46" s="14"/>
      <c r="K46" t="str">
        <f t="shared" si="3"/>
        <v>4.893E-02, 5.062E+04</v>
      </c>
    </row>
    <row r="47" spans="1:11" x14ac:dyDescent="0.25">
      <c r="A47" s="5">
        <v>24</v>
      </c>
      <c r="B47" s="5">
        <f t="shared" si="0"/>
        <v>39200</v>
      </c>
      <c r="C47" s="9">
        <f t="shared" si="9"/>
        <v>5.7281349342863885E-2</v>
      </c>
      <c r="D47" s="5">
        <f t="shared" si="10"/>
        <v>41445.428894240264</v>
      </c>
      <c r="E47" s="5">
        <f t="shared" si="11"/>
        <v>5.5700848709397947E-2</v>
      </c>
      <c r="F47" s="6">
        <f t="shared" si="2"/>
        <v>51288.579559168487</v>
      </c>
      <c r="G47" s="6">
        <f t="shared" si="12"/>
        <v>5.0622771525321859E-2</v>
      </c>
      <c r="H47" s="7">
        <f t="shared" si="13"/>
        <v>51288.579559168487</v>
      </c>
      <c r="I47" s="8">
        <f t="shared" si="8"/>
        <v>5.5634366398208034E-2</v>
      </c>
      <c r="J47" s="14"/>
      <c r="K47" t="str">
        <f t="shared" si="3"/>
        <v>5.563E-02, 5.129E+04</v>
      </c>
    </row>
    <row r="48" spans="1:11" x14ac:dyDescent="0.25">
      <c r="A48" s="5">
        <v>25</v>
      </c>
      <c r="B48" s="5">
        <f t="shared" si="0"/>
        <v>39375</v>
      </c>
      <c r="C48" s="9">
        <f t="shared" si="9"/>
        <v>6.5372554362773297E-2</v>
      </c>
      <c r="D48" s="5">
        <f t="shared" si="10"/>
        <v>41949.044328034193</v>
      </c>
      <c r="E48" s="5">
        <f t="shared" si="11"/>
        <v>6.3324554293004376E-2</v>
      </c>
      <c r="F48" s="6">
        <f t="shared" si="2"/>
        <v>51960.050902186646</v>
      </c>
      <c r="G48" s="6">
        <f t="shared" si="12"/>
        <v>5.8179994797738374E-2</v>
      </c>
      <c r="H48" s="7">
        <f t="shared" si="13"/>
        <v>51960.050902186646</v>
      </c>
      <c r="I48" s="8">
        <f t="shared" si="8"/>
        <v>6.3258071981814462E-2</v>
      </c>
      <c r="J48" s="14"/>
      <c r="K48" t="str">
        <f t="shared" si="3"/>
        <v>6.326E-02, 5.196E+04</v>
      </c>
    </row>
    <row r="49" spans="1:11" x14ac:dyDescent="0.25">
      <c r="A49" s="5">
        <v>26</v>
      </c>
      <c r="B49" s="5">
        <f t="shared" si="0"/>
        <v>39550</v>
      </c>
      <c r="C49" s="9">
        <f t="shared" si="9"/>
        <v>7.4640321609880045E-2</v>
      </c>
      <c r="D49" s="5">
        <f t="shared" si="10"/>
        <v>42502.024719670757</v>
      </c>
      <c r="E49" s="5">
        <f t="shared" si="11"/>
        <v>7.1986021044778817E-2</v>
      </c>
      <c r="F49" s="6">
        <f t="shared" si="2"/>
        <v>52631.522245204804</v>
      </c>
      <c r="G49" s="6">
        <f t="shared" si="12"/>
        <v>6.6774979238322901E-2</v>
      </c>
      <c r="H49" s="7">
        <f t="shared" si="13"/>
        <v>52631.522245204804</v>
      </c>
      <c r="I49" s="8">
        <f t="shared" si="8"/>
        <v>7.1919538733588903E-2</v>
      </c>
      <c r="J49" s="14"/>
      <c r="K49" t="str">
        <f t="shared" si="3"/>
        <v>7.192E-02, 5.263E+04</v>
      </c>
    </row>
    <row r="50" spans="1:11" x14ac:dyDescent="0.25">
      <c r="A50" s="5">
        <v>27</v>
      </c>
      <c r="B50" s="5">
        <f t="shared" si="0"/>
        <v>39725</v>
      </c>
      <c r="C50" s="9">
        <f t="shared" si="9"/>
        <v>8.5249728015265133E-2</v>
      </c>
      <c r="D50" s="5">
        <f t="shared" si="10"/>
        <v>43111.545445406409</v>
      </c>
      <c r="E50" s="5">
        <f t="shared" si="11"/>
        <v>8.1810124578105853E-2</v>
      </c>
      <c r="F50" s="6">
        <f t="shared" si="2"/>
        <v>53302.993588222962</v>
      </c>
      <c r="G50" s="6">
        <f t="shared" si="12"/>
        <v>7.653260046046001E-2</v>
      </c>
      <c r="H50" s="7">
        <f t="shared" si="13"/>
        <v>53302.993588222962</v>
      </c>
      <c r="I50" s="8">
        <f t="shared" si="8"/>
        <v>8.1743642266915925E-2</v>
      </c>
      <c r="J50" s="14"/>
      <c r="K50" t="str">
        <f t="shared" si="3"/>
        <v>8.174E-02, 5.330E+04</v>
      </c>
    </row>
    <row r="51" spans="1:11" x14ac:dyDescent="0.25">
      <c r="A51" s="5">
        <v>28</v>
      </c>
      <c r="B51" s="5">
        <f t="shared" si="0"/>
        <v>39900</v>
      </c>
      <c r="C51" s="9">
        <f t="shared" si="9"/>
        <v>9.7388125135051282E-2</v>
      </c>
      <c r="D51" s="5">
        <f t="shared" si="10"/>
        <v>43785.786192888547</v>
      </c>
      <c r="E51" s="5">
        <f t="shared" si="11"/>
        <v>9.2932924675727169E-2</v>
      </c>
      <c r="F51" s="6">
        <f t="shared" si="2"/>
        <v>53974.46493124112</v>
      </c>
      <c r="G51" s="6">
        <f t="shared" si="12"/>
        <v>8.7588918246891412E-2</v>
      </c>
      <c r="H51" s="7">
        <f t="shared" si="13"/>
        <v>53974.46493124112</v>
      </c>
      <c r="I51" s="8">
        <f t="shared" si="8"/>
        <v>9.2866442364537255E-2</v>
      </c>
      <c r="J51" s="14"/>
      <c r="K51" t="str">
        <f t="shared" si="3"/>
        <v>9.287E-02, 5.397E+04</v>
      </c>
    </row>
    <row r="52" spans="1:11" x14ac:dyDescent="0.25">
      <c r="A52" s="5">
        <v>29</v>
      </c>
      <c r="B52" s="5">
        <f t="shared" si="0"/>
        <v>40075</v>
      </c>
      <c r="C52" s="9">
        <f t="shared" si="9"/>
        <v>0.11126802627374613</v>
      </c>
      <c r="D52" s="5">
        <f t="shared" si="10"/>
        <v>44534.066152920379</v>
      </c>
      <c r="E52" s="5">
        <f t="shared" si="11"/>
        <v>0.10550172933307751</v>
      </c>
      <c r="F52" s="6">
        <f t="shared" si="2"/>
        <v>54645.936274259278</v>
      </c>
      <c r="G52" s="6">
        <f t="shared" si="12"/>
        <v>0.10009124059305184</v>
      </c>
      <c r="H52" s="7">
        <f t="shared" si="13"/>
        <v>54645.936274259278</v>
      </c>
      <c r="I52" s="8">
        <f t="shared" si="8"/>
        <v>0.1054352470218876</v>
      </c>
      <c r="J52" s="14"/>
      <c r="K52" t="str">
        <f t="shared" si="3"/>
        <v>1.054E-01, 5.465E+04</v>
      </c>
    </row>
    <row r="53" spans="1:11" x14ac:dyDescent="0.25">
      <c r="A53" s="5">
        <v>30</v>
      </c>
      <c r="B53" s="5">
        <f t="shared" si="0"/>
        <v>40250</v>
      </c>
      <c r="C53" s="9">
        <f t="shared" si="9"/>
        <v>0.1271303526041633</v>
      </c>
      <c r="D53" s="5">
        <f t="shared" si="10"/>
        <v>45366.996692317574</v>
      </c>
      <c r="E53" s="5">
        <f t="shared" si="11"/>
        <v>0.11967489172688031</v>
      </c>
      <c r="F53" s="6">
        <f t="shared" si="2"/>
        <v>55317.407617277437</v>
      </c>
      <c r="G53" s="6">
        <f t="shared" si="12"/>
        <v>0.11419792067566473</v>
      </c>
      <c r="H53" s="7">
        <f t="shared" si="13"/>
        <v>55317.407617277437</v>
      </c>
      <c r="I53" s="8">
        <f t="shared" si="8"/>
        <v>0.1196084094156904</v>
      </c>
      <c r="J53" s="14"/>
      <c r="K53" t="str">
        <f t="shared" si="3"/>
        <v>1.196E-01, 5.532E+04</v>
      </c>
    </row>
    <row r="54" spans="1:11" x14ac:dyDescent="0.25">
      <c r="A54" s="5">
        <v>31</v>
      </c>
      <c r="B54" s="5">
        <f t="shared" si="0"/>
        <v>40425</v>
      </c>
      <c r="C54" s="9">
        <f t="shared" si="9"/>
        <v>0.14524808104817133</v>
      </c>
      <c r="D54" s="5">
        <f t="shared" si="10"/>
        <v>46296.653676372327</v>
      </c>
      <c r="E54" s="5">
        <f t="shared" si="11"/>
        <v>0.13562127820869493</v>
      </c>
      <c r="F54" s="6">
        <f t="shared" si="2"/>
        <v>55988.878960295595</v>
      </c>
      <c r="G54" s="6">
        <f t="shared" si="12"/>
        <v>0.13007782484628944</v>
      </c>
      <c r="H54" s="7">
        <f t="shared" si="13"/>
        <v>55988.878960295595</v>
      </c>
      <c r="I54" s="8">
        <f t="shared" si="8"/>
        <v>0.13555479589750502</v>
      </c>
      <c r="J54" s="14"/>
      <c r="K54" t="str">
        <f t="shared" si="3"/>
        <v>1.356E-01, 5.599E+04</v>
      </c>
    </row>
    <row r="55" spans="1:11" x14ac:dyDescent="0.25">
      <c r="A55" s="5">
        <v>32</v>
      </c>
      <c r="B55" s="5">
        <f t="shared" si="0"/>
        <v>40600</v>
      </c>
      <c r="C55" s="9">
        <f t="shared" si="9"/>
        <v>0.16593034155533384</v>
      </c>
      <c r="D55" s="5">
        <f t="shared" si="10"/>
        <v>47336.771867146555</v>
      </c>
      <c r="E55" s="5">
        <f t="shared" si="11"/>
        <v>0.15351934476749907</v>
      </c>
      <c r="F55" s="6">
        <f t="shared" si="2"/>
        <v>56660.350303313753</v>
      </c>
      <c r="G55" s="6">
        <f t="shared" si="12"/>
        <v>0.14790940909390365</v>
      </c>
      <c r="H55" s="7">
        <f t="shared" si="13"/>
        <v>56660.350303313753</v>
      </c>
      <c r="I55" s="8">
        <f t="shared" si="8"/>
        <v>0.15345286245630915</v>
      </c>
      <c r="J55" s="14"/>
      <c r="K55" t="str">
        <f t="shared" si="3"/>
        <v>1.535E-01, 5.666E+04</v>
      </c>
    </row>
    <row r="56" spans="1:11" x14ac:dyDescent="0.25">
      <c r="A56" s="5">
        <v>33</v>
      </c>
      <c r="B56" s="5">
        <f t="shared" si="0"/>
        <v>40775</v>
      </c>
      <c r="C56" s="9">
        <f t="shared" si="9"/>
        <v>0.18952701681965017</v>
      </c>
      <c r="D56" s="5">
        <f t="shared" si="10"/>
        <v>48502.964110821231</v>
      </c>
      <c r="E56" s="5">
        <f t="shared" si="11"/>
        <v>0.17355576325590819</v>
      </c>
      <c r="F56" s="6">
        <f t="shared" si="2"/>
        <v>57331.821646331911</v>
      </c>
      <c r="G56" s="6">
        <f t="shared" si="12"/>
        <v>0.16787934527112286</v>
      </c>
      <c r="H56" s="7">
        <f t="shared" si="13"/>
        <v>57331.821646331911</v>
      </c>
      <c r="I56" s="8">
        <f t="shared" si="8"/>
        <v>0.17348928094471827</v>
      </c>
      <c r="J56" s="14"/>
      <c r="K56" t="str">
        <f t="shared" si="3"/>
        <v>1.735E-01, 5.733E+04</v>
      </c>
    </row>
    <row r="57" spans="1:11" x14ac:dyDescent="0.25">
      <c r="A57" s="5">
        <v>34</v>
      </c>
      <c r="B57" s="5">
        <f t="shared" si="0"/>
        <v>40950</v>
      </c>
      <c r="C57" s="9">
        <f t="shared" si="9"/>
        <v>0.21643390346293601</v>
      </c>
      <c r="D57" s="5">
        <f t="shared" si="10"/>
        <v>49812.968346807225</v>
      </c>
      <c r="E57" s="5">
        <f t="shared" si="11"/>
        <v>0.19592354840152842</v>
      </c>
      <c r="F57" s="6">
        <f t="shared" si="2"/>
        <v>58003.29298935007</v>
      </c>
      <c r="G57" s="6">
        <f t="shared" si="12"/>
        <v>0.19018064810555316</v>
      </c>
      <c r="H57" s="7">
        <f t="shared" si="13"/>
        <v>58003.29298935007</v>
      </c>
      <c r="I57" s="8">
        <f t="shared" si="8"/>
        <v>0.19585706609033848</v>
      </c>
      <c r="J57" s="14"/>
      <c r="K57" t="str">
        <f t="shared" si="3"/>
        <v>1.959E-01, 5.800E+04</v>
      </c>
    </row>
    <row r="58" spans="1:11" x14ac:dyDescent="0.25">
      <c r="A58" s="5">
        <v>35</v>
      </c>
      <c r="B58" s="5">
        <f t="shared" si="0"/>
        <v>41125</v>
      </c>
      <c r="C58" s="9">
        <f t="shared" si="9"/>
        <v>0.24709850034751285</v>
      </c>
      <c r="D58" s="5">
        <f t="shared" si="10"/>
        <v>51286.925826791463</v>
      </c>
      <c r="E58" s="5">
        <f t="shared" si="11"/>
        <v>0.2208196534320242</v>
      </c>
      <c r="F58" s="6">
        <f t="shared" si="2"/>
        <v>58674.764332368235</v>
      </c>
      <c r="G58" s="6">
        <f t="shared" si="12"/>
        <v>0.21501027082485902</v>
      </c>
      <c r="H58" s="7">
        <f t="shared" si="13"/>
        <v>58674.764332368235</v>
      </c>
      <c r="I58" s="8">
        <f t="shared" si="8"/>
        <v>0.22075317112083429</v>
      </c>
      <c r="J58" s="14"/>
      <c r="K58" t="str">
        <f t="shared" si="3"/>
        <v>2.208E-01, 5.867E+04</v>
      </c>
    </row>
    <row r="59" spans="1:11" x14ac:dyDescent="0.25">
      <c r="A59" s="5">
        <v>36</v>
      </c>
      <c r="B59" s="5">
        <f t="shared" si="0"/>
        <v>41300</v>
      </c>
      <c r="C59" s="9">
        <f t="shared" si="9"/>
        <v>0.28202649702697025</v>
      </c>
      <c r="D59" s="5">
        <f t="shared" si="10"/>
        <v>52947.694327213874</v>
      </c>
      <c r="E59" s="5">
        <f t="shared" si="11"/>
        <v>0.24844202679266483</v>
      </c>
      <c r="F59" s="6">
        <f t="shared" si="2"/>
        <v>59346.235675386393</v>
      </c>
      <c r="G59" s="6">
        <f t="shared" si="12"/>
        <v>0.24256616187430974</v>
      </c>
      <c r="H59" s="7">
        <f t="shared" si="13"/>
        <v>59346.235675386393</v>
      </c>
      <c r="I59" s="8">
        <f t="shared" si="8"/>
        <v>0.24837554448147492</v>
      </c>
      <c r="J59" s="14"/>
      <c r="K59" t="str">
        <f t="shared" si="3"/>
        <v>2.484E-01, 5.935E+04</v>
      </c>
    </row>
    <row r="60" spans="1:11" x14ac:dyDescent="0.25">
      <c r="A60" s="5">
        <v>37</v>
      </c>
      <c r="B60" s="5">
        <f t="shared" si="0"/>
        <v>41475</v>
      </c>
      <c r="C60" s="9">
        <f t="shared" si="9"/>
        <v>0.32178904347494613</v>
      </c>
      <c r="D60" s="5">
        <f t="shared" si="10"/>
        <v>54821.200578123397</v>
      </c>
      <c r="E60" s="5">
        <f t="shared" si="11"/>
        <v>0.27898615492540324</v>
      </c>
      <c r="F60" s="6">
        <f t="shared" si="2"/>
        <v>60017.707018404551</v>
      </c>
      <c r="G60" s="6">
        <f t="shared" si="12"/>
        <v>0.27304380769585823</v>
      </c>
      <c r="H60" s="7">
        <f t="shared" si="13"/>
        <v>60017.707018404551</v>
      </c>
      <c r="I60" s="8">
        <f t="shared" si="8"/>
        <v>0.2789196726142133</v>
      </c>
      <c r="J60" s="14"/>
      <c r="K60" t="str">
        <f t="shared" si="3"/>
        <v>2.789E-01, 6.002E+04</v>
      </c>
    </row>
    <row r="61" spans="1:11" x14ac:dyDescent="0.25">
      <c r="A61" s="5">
        <v>38</v>
      </c>
      <c r="B61" s="5">
        <f t="shared" si="0"/>
        <v>41650</v>
      </c>
      <c r="C61" s="9">
        <f t="shared" si="9"/>
        <v>0.3670308912278013</v>
      </c>
      <c r="D61" s="5">
        <f t="shared" si="10"/>
        <v>56936.836619637921</v>
      </c>
      <c r="E61" s="5">
        <f t="shared" si="11"/>
        <v>0.31264115531223624</v>
      </c>
      <c r="F61" s="6">
        <f t="shared" si="2"/>
        <v>60689.17836142271</v>
      </c>
      <c r="G61" s="6">
        <f t="shared" si="12"/>
        <v>0.30663232577150135</v>
      </c>
      <c r="H61" s="7">
        <f t="shared" si="13"/>
        <v>60689.17836142271</v>
      </c>
      <c r="I61" s="8">
        <f t="shared" si="8"/>
        <v>0.31257467300104635</v>
      </c>
      <c r="J61" s="14"/>
      <c r="K61" t="str">
        <f t="shared" si="3"/>
        <v>3.126E-01, 6.069E+04</v>
      </c>
    </row>
    <row r="62" spans="1:11" x14ac:dyDescent="0.25">
      <c r="A62" s="5">
        <v>39</v>
      </c>
      <c r="B62" s="5">
        <f t="shared" si="0"/>
        <v>41825</v>
      </c>
      <c r="C62" s="9">
        <f t="shared" si="9"/>
        <v>0.41847950602579886</v>
      </c>
      <c r="D62" s="5">
        <f t="shared" si="10"/>
        <v>59327.905339529039</v>
      </c>
      <c r="E62" s="5">
        <f t="shared" si="11"/>
        <v>0.34958552752461369</v>
      </c>
      <c r="F62" s="6">
        <f t="shared" si="2"/>
        <v>61360.649704440868</v>
      </c>
      <c r="G62" s="6">
        <f t="shared" si="12"/>
        <v>0.34351021567268886</v>
      </c>
      <c r="H62" s="7">
        <f t="shared" si="13"/>
        <v>61360.649704440868</v>
      </c>
      <c r="I62" s="8">
        <f t="shared" si="8"/>
        <v>0.34951904521342375</v>
      </c>
      <c r="J62" s="14"/>
      <c r="K62" t="str">
        <f t="shared" si="3"/>
        <v>3.495E-01, 6.136E+04</v>
      </c>
    </row>
    <row r="63" spans="1:11" x14ac:dyDescent="0.25">
      <c r="A63" s="5">
        <v>40</v>
      </c>
      <c r="B63" s="5">
        <f t="shared" si="0"/>
        <v>42000</v>
      </c>
      <c r="C63" s="9">
        <f t="shared" si="9"/>
        <v>0.47695526303473873</v>
      </c>
      <c r="D63" s="5">
        <f t="shared" si="10"/>
        <v>62032.121047459026</v>
      </c>
      <c r="E63" s="5">
        <f t="shared" si="11"/>
        <v>0.38998271401451312</v>
      </c>
      <c r="F63" s="6">
        <f t="shared" si="2"/>
        <v>62032.121047459026</v>
      </c>
      <c r="G63" s="6">
        <f t="shared" si="12"/>
        <v>0.38384091985139834</v>
      </c>
      <c r="H63" s="7">
        <f t="shared" si="13"/>
        <v>62032.121047459026</v>
      </c>
      <c r="I63" s="8">
        <f t="shared" si="8"/>
        <v>0.38991623170332318</v>
      </c>
      <c r="J63" s="14"/>
      <c r="K63" t="str">
        <f t="shared" si="3"/>
        <v>3.899E-01, 6.203E+04</v>
      </c>
    </row>
  </sheetData>
  <mergeCells count="10">
    <mergeCell ref="B20:C20"/>
    <mergeCell ref="F20:G20"/>
    <mergeCell ref="H20:I20"/>
    <mergeCell ref="E3:I3"/>
    <mergeCell ref="A20:A22"/>
    <mergeCell ref="B21:B22"/>
    <mergeCell ref="C21:C22"/>
    <mergeCell ref="D21:D22"/>
    <mergeCell ref="F21:F22"/>
    <mergeCell ref="G21:G2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Fugate</dc:creator>
  <cp:lastModifiedBy>Ken Fugate</cp:lastModifiedBy>
  <dcterms:created xsi:type="dcterms:W3CDTF">2021-11-22T20:23:14Z</dcterms:created>
  <dcterms:modified xsi:type="dcterms:W3CDTF">2021-12-21T17:13:36Z</dcterms:modified>
</cp:coreProperties>
</file>