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L2024T351" sheetId="2" r:id="rId1"/>
  </sheets>
  <calcPr calcId="145621"/>
</workbook>
</file>

<file path=xl/calcChain.xml><?xml version="1.0" encoding="utf-8"?>
<calcChain xmlns="http://schemas.openxmlformats.org/spreadsheetml/2006/main">
  <c r="B21" i="2" l="1"/>
  <c r="K61" i="2" l="1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63" i="2" l="1"/>
  <c r="K62" i="2"/>
  <c r="K18" i="2"/>
  <c r="K17" i="2"/>
  <c r="K16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B15" i="2" l="1"/>
  <c r="B16" i="2" l="1"/>
  <c r="B27" i="2" l="1"/>
  <c r="B31" i="2"/>
  <c r="B35" i="2"/>
  <c r="B23" i="2"/>
  <c r="B26" i="2"/>
  <c r="B30" i="2"/>
  <c r="B34" i="2"/>
  <c r="B36" i="2"/>
  <c r="B25" i="2"/>
  <c r="B29" i="2"/>
  <c r="B37" i="2"/>
  <c r="B33" i="2"/>
  <c r="B24" i="2"/>
  <c r="B28" i="2"/>
  <c r="B32" i="2"/>
  <c r="B22" i="2"/>
  <c r="B38" i="2"/>
  <c r="B42" i="2"/>
  <c r="B46" i="2"/>
  <c r="B54" i="2"/>
  <c r="B48" i="2"/>
  <c r="B52" i="2"/>
  <c r="B56" i="2"/>
  <c r="B60" i="2"/>
  <c r="B40" i="2"/>
  <c r="B44" i="2"/>
  <c r="B50" i="2"/>
  <c r="B58" i="2"/>
  <c r="B39" i="2"/>
  <c r="B43" i="2"/>
  <c r="B51" i="2"/>
  <c r="B55" i="2"/>
  <c r="B41" i="2"/>
  <c r="B49" i="2"/>
  <c r="B57" i="2"/>
  <c r="B45" i="2"/>
  <c r="B53" i="2"/>
  <c r="B47" i="2"/>
  <c r="B59" i="2"/>
  <c r="C16" i="2"/>
  <c r="E16" i="2" s="1"/>
  <c r="B61" i="2"/>
  <c r="C37" i="2" l="1"/>
  <c r="E37" i="2" s="1"/>
  <c r="C29" i="2"/>
  <c r="E29" i="2" s="1"/>
  <c r="C25" i="2"/>
  <c r="E25" i="2" s="1"/>
  <c r="C36" i="2"/>
  <c r="E36" i="2" s="1"/>
  <c r="C34" i="2"/>
  <c r="E34" i="2" s="1"/>
  <c r="C30" i="2"/>
  <c r="E30" i="2" s="1"/>
  <c r="C26" i="2"/>
  <c r="E26" i="2" s="1"/>
  <c r="C23" i="2"/>
  <c r="E23" i="2" s="1"/>
  <c r="C32" i="2"/>
  <c r="E32" i="2" s="1"/>
  <c r="C35" i="2"/>
  <c r="E35" i="2" s="1"/>
  <c r="C33" i="2"/>
  <c r="E33" i="2" s="1"/>
  <c r="C28" i="2"/>
  <c r="E28" i="2" s="1"/>
  <c r="C31" i="2"/>
  <c r="E31" i="2" s="1"/>
  <c r="C24" i="2"/>
  <c r="E24" i="2" s="1"/>
  <c r="C27" i="2"/>
  <c r="E27" i="2" s="1"/>
  <c r="C48" i="2"/>
  <c r="E48" i="2" s="1"/>
  <c r="C45" i="2"/>
  <c r="E45" i="2" s="1"/>
  <c r="C55" i="2"/>
  <c r="E55" i="2" s="1"/>
  <c r="C44" i="2"/>
  <c r="E44" i="2" s="1"/>
  <c r="C59" i="2"/>
  <c r="E59" i="2" s="1"/>
  <c r="C22" i="2"/>
  <c r="E22" i="2" s="1"/>
  <c r="C50" i="2"/>
  <c r="E50" i="2" s="1"/>
  <c r="C46" i="2"/>
  <c r="E46" i="2" s="1"/>
  <c r="C39" i="2"/>
  <c r="E39" i="2" s="1"/>
  <c r="C42" i="2"/>
  <c r="E42" i="2" s="1"/>
  <c r="C47" i="2"/>
  <c r="E47" i="2" s="1"/>
  <c r="C52" i="2"/>
  <c r="E52" i="2" s="1"/>
  <c r="C53" i="2"/>
  <c r="E53" i="2" s="1"/>
  <c r="C40" i="2"/>
  <c r="E40" i="2" s="1"/>
  <c r="C57" i="2"/>
  <c r="E57" i="2" s="1"/>
  <c r="C38" i="2"/>
  <c r="E38" i="2" s="1"/>
  <c r="C60" i="2"/>
  <c r="E60" i="2" s="1"/>
  <c r="C56" i="2"/>
  <c r="E56" i="2" s="1"/>
  <c r="C54" i="2"/>
  <c r="E54" i="2" s="1"/>
  <c r="C43" i="2"/>
  <c r="E43" i="2" s="1"/>
  <c r="C49" i="2"/>
  <c r="E49" i="2" s="1"/>
  <c r="C58" i="2"/>
  <c r="E58" i="2" s="1"/>
  <c r="C51" i="2"/>
  <c r="E51" i="2" s="1"/>
  <c r="C41" i="2"/>
  <c r="E41" i="2" s="1"/>
  <c r="D16" i="2"/>
  <c r="C21" i="2"/>
  <c r="E21" i="2" s="1"/>
  <c r="D38" i="2" l="1"/>
  <c r="D35" i="2"/>
  <c r="D33" i="2"/>
  <c r="D23" i="2"/>
  <c r="D54" i="2"/>
  <c r="D42" i="2"/>
  <c r="D27" i="2"/>
  <c r="D30" i="2"/>
  <c r="D60" i="2"/>
  <c r="D34" i="2"/>
  <c r="D44" i="2"/>
  <c r="D28" i="2"/>
  <c r="D36" i="2"/>
  <c r="D55" i="2"/>
  <c r="D32" i="2"/>
  <c r="D25" i="2"/>
  <c r="D58" i="2"/>
  <c r="D57" i="2"/>
  <c r="D24" i="2"/>
  <c r="D29" i="2"/>
  <c r="D50" i="2"/>
  <c r="D31" i="2"/>
  <c r="D26" i="2"/>
  <c r="D37" i="2"/>
  <c r="D40" i="2"/>
  <c r="D56" i="2"/>
  <c r="D52" i="2"/>
  <c r="D22" i="2"/>
  <c r="D47" i="2"/>
  <c r="D43" i="2"/>
  <c r="D53" i="2"/>
  <c r="D39" i="2"/>
  <c r="D51" i="2"/>
  <c r="D49" i="2"/>
  <c r="D45" i="2"/>
  <c r="D46" i="2"/>
  <c r="D48" i="2"/>
  <c r="D59" i="2"/>
  <c r="D41" i="2"/>
  <c r="D21" i="2"/>
  <c r="C61" i="2"/>
  <c r="E61" i="2" s="1"/>
  <c r="D61" i="2" l="1"/>
  <c r="F33" i="2" l="1"/>
  <c r="F26" i="2"/>
  <c r="F37" i="2"/>
  <c r="F34" i="2"/>
  <c r="F35" i="2"/>
  <c r="F24" i="2"/>
  <c r="F25" i="2"/>
  <c r="F28" i="2"/>
  <c r="F29" i="2"/>
  <c r="F32" i="2"/>
  <c r="F36" i="2"/>
  <c r="F30" i="2"/>
  <c r="F23" i="2"/>
  <c r="F27" i="2"/>
  <c r="F31" i="2"/>
  <c r="F21" i="2"/>
  <c r="G21" i="2" s="1"/>
  <c r="F61" i="2"/>
  <c r="H61" i="2" s="1"/>
  <c r="F44" i="2"/>
  <c r="F59" i="2"/>
  <c r="F48" i="2"/>
  <c r="F39" i="2"/>
  <c r="F52" i="2"/>
  <c r="F22" i="2"/>
  <c r="F47" i="2"/>
  <c r="F41" i="2"/>
  <c r="F56" i="2"/>
  <c r="F55" i="2"/>
  <c r="F49" i="2"/>
  <c r="F60" i="2"/>
  <c r="F57" i="2"/>
  <c r="F38" i="2"/>
  <c r="F50" i="2"/>
  <c r="F42" i="2"/>
  <c r="F46" i="2"/>
  <c r="F45" i="2"/>
  <c r="F43" i="2"/>
  <c r="F54" i="2"/>
  <c r="F53" i="2"/>
  <c r="F40" i="2"/>
  <c r="F51" i="2"/>
  <c r="F58" i="2"/>
  <c r="G61" i="2" l="1"/>
  <c r="I61" i="2" s="1"/>
  <c r="H32" i="2"/>
  <c r="G32" i="2"/>
  <c r="I32" i="2" s="1"/>
  <c r="H29" i="2"/>
  <c r="G29" i="2"/>
  <c r="H28" i="2"/>
  <c r="G28" i="2"/>
  <c r="I28" i="2" s="1"/>
  <c r="H25" i="2"/>
  <c r="G25" i="2"/>
  <c r="I25" i="2" s="1"/>
  <c r="H24" i="2"/>
  <c r="G24" i="2"/>
  <c r="H35" i="2"/>
  <c r="G35" i="2"/>
  <c r="H34" i="2"/>
  <c r="G34" i="2"/>
  <c r="I34" i="2" s="1"/>
  <c r="H31" i="2"/>
  <c r="G31" i="2"/>
  <c r="H37" i="2"/>
  <c r="G37" i="2"/>
  <c r="I37" i="2" s="1"/>
  <c r="H36" i="2"/>
  <c r="G36" i="2"/>
  <c r="I36" i="2" s="1"/>
  <c r="H27" i="2"/>
  <c r="G27" i="2"/>
  <c r="H26" i="2"/>
  <c r="G26" i="2"/>
  <c r="H23" i="2"/>
  <c r="G23" i="2"/>
  <c r="I23" i="2" s="1"/>
  <c r="H33" i="2"/>
  <c r="G33" i="2"/>
  <c r="H30" i="2"/>
  <c r="G30" i="2"/>
  <c r="I30" i="2" s="1"/>
  <c r="H51" i="2"/>
  <c r="G51" i="2"/>
  <c r="I51" i="2" s="1"/>
  <c r="H42" i="2"/>
  <c r="G42" i="2"/>
  <c r="H52" i="2"/>
  <c r="G52" i="2"/>
  <c r="H40" i="2"/>
  <c r="G40" i="2"/>
  <c r="I40" i="2" s="1"/>
  <c r="H57" i="2"/>
  <c r="G57" i="2"/>
  <c r="H39" i="2"/>
  <c r="G39" i="2"/>
  <c r="I39" i="2" s="1"/>
  <c r="H53" i="2"/>
  <c r="G53" i="2"/>
  <c r="I53" i="2" s="1"/>
  <c r="H54" i="2"/>
  <c r="G54" i="2"/>
  <c r="H43" i="2"/>
  <c r="G43" i="2"/>
  <c r="H50" i="2"/>
  <c r="G50" i="2"/>
  <c r="I50" i="2" s="1"/>
  <c r="H60" i="2"/>
  <c r="G60" i="2"/>
  <c r="H48" i="2"/>
  <c r="G48" i="2"/>
  <c r="I48" i="2" s="1"/>
  <c r="H49" i="2"/>
  <c r="G49" i="2"/>
  <c r="I49" i="2" s="1"/>
  <c r="H45" i="2"/>
  <c r="G45" i="2"/>
  <c r="H55" i="2"/>
  <c r="G55" i="2"/>
  <c r="H38" i="2"/>
  <c r="G38" i="2"/>
  <c r="I38" i="2" s="1"/>
  <c r="H56" i="2"/>
  <c r="G56" i="2"/>
  <c r="H59" i="2"/>
  <c r="G59" i="2"/>
  <c r="I59" i="2" s="1"/>
  <c r="H46" i="2"/>
  <c r="G46" i="2"/>
  <c r="I46" i="2" s="1"/>
  <c r="H41" i="2"/>
  <c r="G41" i="2"/>
  <c r="H44" i="2"/>
  <c r="G44" i="2"/>
  <c r="H47" i="2"/>
  <c r="G47" i="2"/>
  <c r="I47" i="2" s="1"/>
  <c r="H58" i="2"/>
  <c r="G58" i="2"/>
  <c r="H22" i="2"/>
  <c r="G22" i="2"/>
  <c r="I41" i="2" l="1"/>
  <c r="I45" i="2"/>
  <c r="I54" i="2"/>
  <c r="I42" i="2"/>
  <c r="I27" i="2"/>
  <c r="I24" i="2"/>
  <c r="I58" i="2"/>
  <c r="I56" i="2"/>
  <c r="I60" i="2"/>
  <c r="I57" i="2"/>
  <c r="I33" i="2"/>
  <c r="I31" i="2"/>
  <c r="I29" i="2"/>
  <c r="I44" i="2"/>
  <c r="I55" i="2"/>
  <c r="I43" i="2"/>
  <c r="I52" i="2"/>
  <c r="I26" i="2"/>
  <c r="I35" i="2"/>
  <c r="I22" i="2"/>
  <c r="H21" i="2"/>
  <c r="I21" i="2" l="1"/>
</calcChain>
</file>

<file path=xl/sharedStrings.xml><?xml version="1.0" encoding="utf-8"?>
<sst xmlns="http://schemas.openxmlformats.org/spreadsheetml/2006/main" count="74" uniqueCount="46">
  <si>
    <t>E</t>
  </si>
  <si>
    <t>Ftu</t>
  </si>
  <si>
    <t>Fty</t>
  </si>
  <si>
    <t>e</t>
  </si>
  <si>
    <t>Offset Strain</t>
  </si>
  <si>
    <t>Al 2024-T351, B, LT, Range 25.43 &lt; t &lt; 38.10</t>
  </si>
  <si>
    <t>%</t>
  </si>
  <si>
    <t>n</t>
  </si>
  <si>
    <t>Stress</t>
  </si>
  <si>
    <t>Strain</t>
  </si>
  <si>
    <t>Nominal</t>
  </si>
  <si>
    <t>True</t>
  </si>
  <si>
    <t>Plastic</t>
  </si>
  <si>
    <t>Ref</t>
  </si>
  <si>
    <t>Adjusted</t>
  </si>
  <si>
    <t>*Plastic</t>
  </si>
  <si>
    <t>rho</t>
  </si>
  <si>
    <t>Density</t>
  </si>
  <si>
    <t>Modulus of elasticity</t>
  </si>
  <si>
    <t>Ultimate stress</t>
  </si>
  <si>
    <t>Yield stress</t>
  </si>
  <si>
    <t>Elongation</t>
  </si>
  <si>
    <t>Name</t>
  </si>
  <si>
    <t>AL2024T351</t>
  </si>
  <si>
    <t>gamma</t>
  </si>
  <si>
    <t>Poissan's ratio</t>
  </si>
  <si>
    <t>Reference:</t>
  </si>
  <si>
    <t>Material:</t>
  </si>
  <si>
    <t>Point</t>
  </si>
  <si>
    <t>Unitless</t>
  </si>
  <si>
    <t>m, kg, s, °C</t>
  </si>
  <si>
    <t>mm, ton, s, °C</t>
  </si>
  <si>
    <t>m, ton, s, °C</t>
  </si>
  <si>
    <t>in, lb, s, °C</t>
  </si>
  <si>
    <t>tonne/mm^3</t>
  </si>
  <si>
    <t>N/mm^2 (MPa)</t>
  </si>
  <si>
    <t>Pa</t>
  </si>
  <si>
    <t>kg/m^3</t>
  </si>
  <si>
    <t>kPa</t>
  </si>
  <si>
    <t>tonne/m^3</t>
  </si>
  <si>
    <t>psi</t>
  </si>
  <si>
    <t>lb/in^3</t>
  </si>
  <si>
    <t>Units</t>
  </si>
  <si>
    <t>°C</t>
  </si>
  <si>
    <t>Temperature</t>
  </si>
  <si>
    <t>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</si>
</sst>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AL2024T351!$I$20:$I$60</c:f>
              <c:numCache>
                <c:formatCode>0.00000000</c:formatCode>
                <c:ptCount val="41"/>
                <c:pt idx="0" formatCode="0.000">
                  <c:v>0</c:v>
                </c:pt>
                <c:pt idx="1">
                  <c:v>2.50672035527003E-3</c:v>
                </c:pt>
                <c:pt idx="2">
                  <c:v>3.1710064540753534E-3</c:v>
                </c:pt>
                <c:pt idx="3">
                  <c:v>3.2776548661284316E-3</c:v>
                </c:pt>
                <c:pt idx="4">
                  <c:v>3.3912512845181452E-3</c:v>
                </c:pt>
                <c:pt idx="5">
                  <c:v>3.5131012725755583E-3</c:v>
                </c:pt>
                <c:pt idx="6">
                  <c:v>3.6447162377611299E-3</c:v>
                </c:pt>
                <c:pt idx="7">
                  <c:v>3.7878399363447915E-3</c:v>
                </c:pt>
                <c:pt idx="8">
                  <c:v>3.9444776370361071E-3</c:v>
                </c:pt>
                <c:pt idx="9">
                  <c:v>4.1169281288067107E-3</c:v>
                </c:pt>
                <c:pt idx="10">
                  <c:v>4.3078187621375099E-3</c:v>
                </c:pt>
                <c:pt idx="11">
                  <c:v>4.5201437155070676E-3</c:v>
                </c:pt>
                <c:pt idx="12">
                  <c:v>4.7573056796651799E-3</c:v>
                </c:pt>
                <c:pt idx="13">
                  <c:v>5.0231611506976279E-3</c:v>
                </c:pt>
                <c:pt idx="14">
                  <c:v>5.3220695184975518E-3</c:v>
                </c:pt>
                <c:pt idx="15">
                  <c:v>5.6589461293946857E-3</c:v>
                </c:pt>
                <c:pt idx="16">
                  <c:v>6.0393194896081635E-3</c:v>
                </c:pt>
                <c:pt idx="17">
                  <c:v>6.4693927589895206E-3</c:v>
                </c:pt>
                <c:pt idx="18">
                  <c:v>6.9561096612511843E-3</c:v>
                </c:pt>
                <c:pt idx="19">
                  <c:v>7.5072249063480572E-3</c:v>
                </c:pt>
                <c:pt idx="20">
                  <c:v>8.1313791816540245E-3</c:v>
                </c:pt>
                <c:pt idx="21">
                  <c:v>8.8381787195780503E-3</c:v>
                </c:pt>
                <c:pt idx="22">
                  <c:v>9.6382793887321155E-3</c:v>
                </c:pt>
                <c:pt idx="23">
                  <c:v>1.0543475181959765E-2</c:v>
                </c:pt>
                <c:pt idx="24">
                  <c:v>1.1566790885600439E-2</c:v>
                </c:pt>
                <c:pt idx="25">
                  <c:v>1.2722578608374441E-2</c:v>
                </c:pt>
                <c:pt idx="26">
                  <c:v>1.4026617723240721E-2</c:v>
                </c:pt>
                <c:pt idx="27">
                  <c:v>1.5496217629542381E-2</c:v>
                </c:pt>
                <c:pt idx="28">
                  <c:v>1.7150322573918235E-2</c:v>
                </c:pt>
                <c:pt idx="29">
                  <c:v>1.9009617575230793E-2</c:v>
                </c:pt>
                <c:pt idx="30">
                  <c:v>2.1096634280031105E-2</c:v>
                </c:pt>
                <c:pt idx="31">
                  <c:v>2.3435855330315811E-2</c:v>
                </c:pt>
                <c:pt idx="32">
                  <c:v>2.6053815554931557E-2</c:v>
                </c:pt>
                <c:pt idx="33">
                  <c:v>2.8979198001488453E-2</c:v>
                </c:pt>
                <c:pt idx="34">
                  <c:v>3.2242922510157264E-2</c:v>
                </c:pt>
                <c:pt idx="35">
                  <c:v>3.5878224199223832E-2</c:v>
                </c:pt>
                <c:pt idx="36">
                  <c:v>3.9920718892083998E-2</c:v>
                </c:pt>
                <c:pt idx="37">
                  <c:v>4.4408452176505381E-2</c:v>
                </c:pt>
                <c:pt idx="38">
                  <c:v>4.938192846258993E-2</c:v>
                </c:pt>
                <c:pt idx="39">
                  <c:v>5.4884116112525229E-2</c:v>
                </c:pt>
                <c:pt idx="40">
                  <c:v>6.0960424472996058E-2</c:v>
                </c:pt>
              </c:numCache>
            </c:numRef>
          </c:xVal>
          <c:yVal>
            <c:numRef>
              <c:f>AL2024T351!$H$20:$H$60</c:f>
              <c:numCache>
                <c:formatCode>0.000</c:formatCode>
                <c:ptCount val="41"/>
                <c:pt idx="0">
                  <c:v>0</c:v>
                </c:pt>
                <c:pt idx="1">
                  <c:v>184.9307874896912</c:v>
                </c:pt>
                <c:pt idx="2">
                  <c:v>226.44627882747281</c:v>
                </c:pt>
                <c:pt idx="3">
                  <c:v>232.74742552420426</c:v>
                </c:pt>
                <c:pt idx="4">
                  <c:v>239.04857222093574</c:v>
                </c:pt>
                <c:pt idx="5">
                  <c:v>245.34971891766719</c:v>
                </c:pt>
                <c:pt idx="6">
                  <c:v>251.65086561439867</c:v>
                </c:pt>
                <c:pt idx="7">
                  <c:v>257.95201231113015</c:v>
                </c:pt>
                <c:pt idx="8">
                  <c:v>264.2531590078616</c:v>
                </c:pt>
                <c:pt idx="9">
                  <c:v>270.55430570459305</c:v>
                </c:pt>
                <c:pt idx="10">
                  <c:v>276.85545240132456</c:v>
                </c:pt>
                <c:pt idx="11">
                  <c:v>283.15659909805601</c:v>
                </c:pt>
                <c:pt idx="12">
                  <c:v>289.45774579478746</c:v>
                </c:pt>
                <c:pt idx="13">
                  <c:v>295.75889249151896</c:v>
                </c:pt>
                <c:pt idx="14">
                  <c:v>302.06003918825041</c:v>
                </c:pt>
                <c:pt idx="15">
                  <c:v>308.36118588498186</c:v>
                </c:pt>
                <c:pt idx="16">
                  <c:v>314.66233258171337</c:v>
                </c:pt>
                <c:pt idx="17">
                  <c:v>320.96347927844482</c:v>
                </c:pt>
                <c:pt idx="18">
                  <c:v>327.26462597517627</c:v>
                </c:pt>
                <c:pt idx="19">
                  <c:v>333.56577267190772</c:v>
                </c:pt>
                <c:pt idx="20">
                  <c:v>339.86691936863923</c:v>
                </c:pt>
                <c:pt idx="21">
                  <c:v>346.16806606537068</c:v>
                </c:pt>
                <c:pt idx="22">
                  <c:v>352.46921276210213</c:v>
                </c:pt>
                <c:pt idx="23">
                  <c:v>358.77035945883364</c:v>
                </c:pt>
                <c:pt idx="24">
                  <c:v>365.07150615556509</c:v>
                </c:pt>
                <c:pt idx="25">
                  <c:v>371.37265285229654</c:v>
                </c:pt>
                <c:pt idx="26">
                  <c:v>377.67379954902799</c:v>
                </c:pt>
                <c:pt idx="27">
                  <c:v>383.9749462457595</c:v>
                </c:pt>
                <c:pt idx="28">
                  <c:v>390.27609294249095</c:v>
                </c:pt>
                <c:pt idx="29">
                  <c:v>396.5772396392224</c:v>
                </c:pt>
                <c:pt idx="30">
                  <c:v>402.87838633595391</c:v>
                </c:pt>
                <c:pt idx="31">
                  <c:v>409.17953303268536</c:v>
                </c:pt>
                <c:pt idx="32">
                  <c:v>415.48067972941681</c:v>
                </c:pt>
                <c:pt idx="33">
                  <c:v>421.78182642614831</c:v>
                </c:pt>
                <c:pt idx="34">
                  <c:v>428.08297312287976</c:v>
                </c:pt>
                <c:pt idx="35">
                  <c:v>434.38411981961121</c:v>
                </c:pt>
                <c:pt idx="36">
                  <c:v>440.68526651634272</c:v>
                </c:pt>
                <c:pt idx="37">
                  <c:v>446.98641321307412</c:v>
                </c:pt>
                <c:pt idx="38">
                  <c:v>453.28755990980562</c:v>
                </c:pt>
                <c:pt idx="39">
                  <c:v>459.58870660653713</c:v>
                </c:pt>
                <c:pt idx="40">
                  <c:v>465.88985330326852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56096"/>
        <c:axId val="169356672"/>
      </c:scatterChart>
      <c:valAx>
        <c:axId val="169356096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69356672"/>
        <c:crosses val="autoZero"/>
        <c:crossBetween val="midCat"/>
      </c:valAx>
      <c:valAx>
        <c:axId val="1693566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69356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64</xdr:row>
      <xdr:rowOff>19049</xdr:rowOff>
    </xdr:from>
    <xdr:to>
      <xdr:col>10</xdr:col>
      <xdr:colOff>276224</xdr:colOff>
      <xdr:row>100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C21" sqref="C21"/>
    </sheetView>
  </sheetViews>
  <sheetFormatPr defaultRowHeight="15" x14ac:dyDescent="0.25"/>
  <cols>
    <col min="1" max="9" width="15.7109375" customWidth="1"/>
    <col min="10" max="10" width="4.7109375" customWidth="1"/>
    <col min="11" max="11" width="40.7109375" customWidth="1"/>
  </cols>
  <sheetData>
    <row r="1" spans="1:11" x14ac:dyDescent="0.25">
      <c r="A1" t="s">
        <v>26</v>
      </c>
    </row>
    <row r="2" spans="1:11" x14ac:dyDescent="0.25">
      <c r="A2" t="s">
        <v>27</v>
      </c>
      <c r="B2" t="s">
        <v>5</v>
      </c>
    </row>
    <row r="3" spans="1:11" x14ac:dyDescent="0.25">
      <c r="E3" s="14" t="s">
        <v>42</v>
      </c>
      <c r="F3" s="14"/>
      <c r="G3" s="14"/>
      <c r="H3" s="14"/>
      <c r="I3" s="14"/>
    </row>
    <row r="4" spans="1:11" x14ac:dyDescent="0.25">
      <c r="A4" t="s">
        <v>22</v>
      </c>
      <c r="B4" s="9" t="s">
        <v>23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</row>
    <row r="5" spans="1:11" x14ac:dyDescent="0.25">
      <c r="A5" t="s">
        <v>44</v>
      </c>
      <c r="B5" s="9">
        <v>20</v>
      </c>
      <c r="C5" t="s">
        <v>43</v>
      </c>
      <c r="E5" s="8"/>
      <c r="F5" s="8" t="s">
        <v>43</v>
      </c>
      <c r="G5" s="8" t="s">
        <v>43</v>
      </c>
      <c r="H5" s="8" t="s">
        <v>43</v>
      </c>
      <c r="I5" s="8" t="s">
        <v>43</v>
      </c>
    </row>
    <row r="6" spans="1:11" x14ac:dyDescent="0.25">
      <c r="A6" t="s">
        <v>0</v>
      </c>
      <c r="B6" s="2">
        <v>73774</v>
      </c>
      <c r="C6" t="s">
        <v>35</v>
      </c>
      <c r="D6" t="s">
        <v>18</v>
      </c>
      <c r="E6" s="8"/>
      <c r="F6" s="8" t="s">
        <v>36</v>
      </c>
      <c r="G6" s="8" t="s">
        <v>35</v>
      </c>
      <c r="H6" s="8" t="s">
        <v>38</v>
      </c>
      <c r="I6" s="8" t="s">
        <v>40</v>
      </c>
    </row>
    <row r="7" spans="1:11" x14ac:dyDescent="0.25">
      <c r="A7" t="s">
        <v>24</v>
      </c>
      <c r="B7" s="2">
        <v>0.3</v>
      </c>
      <c r="C7" t="s">
        <v>29</v>
      </c>
      <c r="D7" t="s">
        <v>25</v>
      </c>
      <c r="E7" s="8"/>
      <c r="F7" s="8" t="s">
        <v>29</v>
      </c>
      <c r="G7" s="8" t="s">
        <v>29</v>
      </c>
      <c r="H7" s="8" t="s">
        <v>29</v>
      </c>
      <c r="I7" s="8" t="s">
        <v>29</v>
      </c>
    </row>
    <row r="8" spans="1:11" x14ac:dyDescent="0.25">
      <c r="A8" t="s">
        <v>16</v>
      </c>
      <c r="B8" s="3">
        <v>2.7000000000000002E-9</v>
      </c>
      <c r="C8" t="s">
        <v>34</v>
      </c>
      <c r="D8" t="s">
        <v>17</v>
      </c>
      <c r="E8" s="8"/>
      <c r="F8" s="8" t="s">
        <v>37</v>
      </c>
      <c r="G8" s="8" t="s">
        <v>34</v>
      </c>
      <c r="H8" s="8" t="s">
        <v>39</v>
      </c>
      <c r="I8" s="8" t="s">
        <v>41</v>
      </c>
    </row>
    <row r="9" spans="1:11" x14ac:dyDescent="0.25">
      <c r="A9" t="s">
        <v>1</v>
      </c>
      <c r="B9" s="2">
        <v>441.3</v>
      </c>
      <c r="C9" t="s">
        <v>35</v>
      </c>
      <c r="D9" t="s">
        <v>19</v>
      </c>
      <c r="E9" s="8"/>
      <c r="F9" s="8" t="s">
        <v>36</v>
      </c>
      <c r="G9" s="8" t="s">
        <v>35</v>
      </c>
      <c r="H9" s="8" t="s">
        <v>38</v>
      </c>
      <c r="I9" s="8" t="s">
        <v>40</v>
      </c>
    </row>
    <row r="10" spans="1:11" x14ac:dyDescent="0.25">
      <c r="A10" t="s">
        <v>2</v>
      </c>
      <c r="B10" s="2">
        <v>303.39999999999998</v>
      </c>
      <c r="C10" t="s">
        <v>35</v>
      </c>
      <c r="D10" t="s">
        <v>20</v>
      </c>
      <c r="E10" s="8"/>
      <c r="F10" s="8" t="s">
        <v>36</v>
      </c>
      <c r="G10" s="8" t="s">
        <v>35</v>
      </c>
      <c r="H10" s="8" t="s">
        <v>38</v>
      </c>
      <c r="I10" s="8" t="s">
        <v>40</v>
      </c>
    </row>
    <row r="11" spans="1:11" x14ac:dyDescent="0.25">
      <c r="A11" t="s">
        <v>3</v>
      </c>
      <c r="B11" s="2">
        <v>7</v>
      </c>
      <c r="C11" t="s">
        <v>6</v>
      </c>
      <c r="D11" t="s">
        <v>21</v>
      </c>
    </row>
    <row r="12" spans="1:11" x14ac:dyDescent="0.25">
      <c r="A12" t="s">
        <v>4</v>
      </c>
      <c r="B12">
        <v>0.01</v>
      </c>
      <c r="C12" t="s">
        <v>6</v>
      </c>
    </row>
    <row r="15" spans="1:11" x14ac:dyDescent="0.25">
      <c r="A15" t="s">
        <v>7</v>
      </c>
      <c r="B15">
        <f>LOG10((B11/100-B9/B6)/0.002)/LOG10(B9/B10)</f>
        <v>9.250791780974124</v>
      </c>
    </row>
    <row r="16" spans="1:11" x14ac:dyDescent="0.25">
      <c r="A16" t="s">
        <v>13</v>
      </c>
      <c r="B16">
        <f>B10*(B12/100/0.002)^(1/B15)</f>
        <v>219.47028292704704</v>
      </c>
      <c r="C16">
        <f>B16/$B$6+0.002*(B16/$B$10)^B15</f>
        <v>3.0749001399822027E-3</v>
      </c>
      <c r="D16">
        <f>B16*(1+C16)</f>
        <v>220.14513213074133</v>
      </c>
      <c r="E16">
        <f>LN(1+C16)</f>
        <v>3.0701823033236434E-3</v>
      </c>
      <c r="K16" t="str">
        <f>CONCATENATE("*Material, Name=",$B$4)</f>
        <v>*Material, Name=AL2024T351</v>
      </c>
    </row>
    <row r="17" spans="1:11" x14ac:dyDescent="0.25">
      <c r="K17" t="str">
        <f>CONCATENATE("*Elastic")</f>
        <v>*Elastic</v>
      </c>
    </row>
    <row r="18" spans="1:11" x14ac:dyDescent="0.25">
      <c r="A18" s="13" t="s">
        <v>28</v>
      </c>
      <c r="B18" s="15" t="s">
        <v>10</v>
      </c>
      <c r="C18" s="16"/>
      <c r="D18" s="17" t="s">
        <v>11</v>
      </c>
      <c r="E18" s="18"/>
      <c r="F18" s="15" t="s">
        <v>12</v>
      </c>
      <c r="G18" s="16"/>
      <c r="H18" s="15" t="s">
        <v>14</v>
      </c>
      <c r="I18" s="16"/>
      <c r="K18" t="str">
        <f>CONCATENATE(TEXT($B$6,"0.000"),", ",TEXT($B$7,"0.000"),", ",$B$5)</f>
        <v>73774.000, 0.300, 20</v>
      </c>
    </row>
    <row r="19" spans="1:11" x14ac:dyDescent="0.25">
      <c r="A19" s="13"/>
      <c r="B19" s="12" t="s">
        <v>8</v>
      </c>
      <c r="C19" s="10" t="s">
        <v>9</v>
      </c>
      <c r="D19" s="10" t="s">
        <v>8</v>
      </c>
      <c r="E19" s="10" t="s">
        <v>9</v>
      </c>
      <c r="F19" s="10" t="s">
        <v>8</v>
      </c>
      <c r="G19" s="10" t="s">
        <v>9</v>
      </c>
      <c r="H19" s="4" t="s">
        <v>8</v>
      </c>
      <c r="I19" s="4" t="s">
        <v>9</v>
      </c>
      <c r="K19" t="s">
        <v>15</v>
      </c>
    </row>
    <row r="20" spans="1:11" x14ac:dyDescent="0.25">
      <c r="A20" s="10" t="s">
        <v>45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K20" t="str">
        <f>CONCATENATE(TEXT(0,"0.000E+00"),", ",TEXT(0,"0.0##"))</f>
        <v>0.000E+00, 0.0</v>
      </c>
    </row>
    <row r="21" spans="1:11" x14ac:dyDescent="0.25">
      <c r="A21" s="4">
        <v>0</v>
      </c>
      <c r="B21" s="4">
        <f>$B$16+($B$9-$B$16)*A21/$A$61</f>
        <v>219.47028292704704</v>
      </c>
      <c r="C21" s="4">
        <f>B21/$B$6+0.002*(B21/$B$10)^$B$15</f>
        <v>3.0749001399822027E-3</v>
      </c>
      <c r="D21" s="4">
        <f>B21*(1+C21)</f>
        <v>220.14513213074133</v>
      </c>
      <c r="E21" s="4">
        <f>LN(1+C21)</f>
        <v>3.0701823033236434E-3</v>
      </c>
      <c r="F21" s="5">
        <f t="shared" ref="F21:F61" si="0">$D$16+($D$61-$D$16)*A21/$A$61</f>
        <v>220.14513213074133</v>
      </c>
      <c r="G21" s="5">
        <f>E21-F21/$B$6</f>
        <v>8.6134642484576255E-5</v>
      </c>
      <c r="H21" s="6">
        <f>FORECAST(0,F21:F22,G21:G22)</f>
        <v>184.9307874896912</v>
      </c>
      <c r="I21" s="7">
        <f>H21/$B$6</f>
        <v>2.50672035527003E-3</v>
      </c>
      <c r="K21" t="str">
        <f>CONCATENATE(TEXT(I21,"0.000E+00"),", ",TEXT(H21,"#.###"))</f>
        <v>2.507E-03, 184.931</v>
      </c>
    </row>
    <row r="22" spans="1:11" x14ac:dyDescent="0.25">
      <c r="A22" s="4">
        <f>A21+1</f>
        <v>1</v>
      </c>
      <c r="B22" s="4">
        <f t="shared" ref="B21:B61" si="1">$B$16+($B$9-$B$16)*A22/$A$61</f>
        <v>225.01602585387087</v>
      </c>
      <c r="C22" s="4">
        <f t="shared" ref="C22:C60" si="2">B22/$B$6+0.002*(B22/$B$10)^$B$15</f>
        <v>3.1760394134841439E-3</v>
      </c>
      <c r="D22" s="4">
        <f t="shared" ref="D22:D60" si="3">B22*(1+C22)</f>
        <v>225.73068562064833</v>
      </c>
      <c r="E22" s="4">
        <f t="shared" ref="E22:E60" si="4">LN(1+C22)</f>
        <v>3.1710064540753534E-3</v>
      </c>
      <c r="F22" s="5">
        <f t="shared" si="0"/>
        <v>226.44627882747281</v>
      </c>
      <c r="G22" s="5">
        <f t="shared" ref="G22:G60" si="5">E22-F22/$B$6</f>
        <v>1.0154731091552988E-4</v>
      </c>
      <c r="H22" s="6">
        <f t="shared" ref="H22:H60" si="6">F22</f>
        <v>226.44627882747281</v>
      </c>
      <c r="I22" s="7">
        <f>G22+H22/$B$6</f>
        <v>3.1710064540753534E-3</v>
      </c>
      <c r="K22" t="str">
        <f t="shared" ref="K22:K61" si="7">CONCATENATE(TEXT(I22,"0.000E+00"),", ",TEXT(H22,"#.###"))</f>
        <v>3.171E-03, 226.446</v>
      </c>
    </row>
    <row r="23" spans="1:11" x14ac:dyDescent="0.25">
      <c r="A23" s="4">
        <f t="shared" ref="A23:A60" si="8">A22+1</f>
        <v>2</v>
      </c>
      <c r="B23" s="4">
        <f t="shared" si="1"/>
        <v>230.56176878069468</v>
      </c>
      <c r="C23" s="4">
        <f t="shared" si="2"/>
        <v>3.283032250303808E-3</v>
      </c>
      <c r="D23" s="4">
        <f t="shared" si="3"/>
        <v>231.3187105032888</v>
      </c>
      <c r="E23" s="4">
        <f t="shared" si="4"/>
        <v>3.2776548661284316E-3</v>
      </c>
      <c r="F23" s="5">
        <f t="shared" si="0"/>
        <v>232.74742552420426</v>
      </c>
      <c r="G23" s="5">
        <f t="shared" si="5"/>
        <v>1.2278424064785225E-4</v>
      </c>
      <c r="H23" s="6">
        <f t="shared" si="6"/>
        <v>232.74742552420426</v>
      </c>
      <c r="I23" s="7">
        <f t="shared" ref="I23:I61" si="9">G23+H23/$B$6</f>
        <v>3.2776548661284316E-3</v>
      </c>
      <c r="K23" t="str">
        <f t="shared" si="7"/>
        <v>3.278E-03, 232.747</v>
      </c>
    </row>
    <row r="24" spans="1:11" x14ac:dyDescent="0.25">
      <c r="A24" s="4">
        <f t="shared" si="8"/>
        <v>3</v>
      </c>
      <c r="B24" s="4">
        <f t="shared" si="1"/>
        <v>236.10751170751851</v>
      </c>
      <c r="C24" s="4">
        <f t="shared" si="2"/>
        <v>3.39700808289941E-3</v>
      </c>
      <c r="D24" s="4">
        <f t="shared" si="3"/>
        <v>236.9095708332222</v>
      </c>
      <c r="E24" s="4">
        <f t="shared" si="4"/>
        <v>3.3912512845181452E-3</v>
      </c>
      <c r="F24" s="5">
        <f t="shared" si="0"/>
        <v>239.04857222093574</v>
      </c>
      <c r="G24" s="5">
        <f t="shared" si="5"/>
        <v>1.5096917671680952E-4</v>
      </c>
      <c r="H24" s="6">
        <f t="shared" si="6"/>
        <v>239.04857222093574</v>
      </c>
      <c r="I24" s="7">
        <f t="shared" si="9"/>
        <v>3.3912512845181452E-3</v>
      </c>
      <c r="K24" t="str">
        <f t="shared" si="7"/>
        <v>3.391E-03, 239.049</v>
      </c>
    </row>
    <row r="25" spans="1:11" x14ac:dyDescent="0.25">
      <c r="A25" s="4">
        <f t="shared" si="8"/>
        <v>4</v>
      </c>
      <c r="B25" s="4">
        <f t="shared" si="1"/>
        <v>241.65325463434235</v>
      </c>
      <c r="C25" s="4">
        <f t="shared" si="2"/>
        <v>3.5192794455817353E-3</v>
      </c>
      <c r="D25" s="4">
        <f t="shared" si="3"/>
        <v>242.50369996633495</v>
      </c>
      <c r="E25" s="4">
        <f t="shared" si="4"/>
        <v>3.5131012725755583E-3</v>
      </c>
      <c r="F25" s="5">
        <f t="shared" si="0"/>
        <v>245.34971891766719</v>
      </c>
      <c r="G25" s="5">
        <f t="shared" si="5"/>
        <v>1.8740768245346668E-4</v>
      </c>
      <c r="H25" s="6">
        <f t="shared" si="6"/>
        <v>245.34971891766719</v>
      </c>
      <c r="I25" s="7">
        <f t="shared" si="9"/>
        <v>3.5131012725755583E-3</v>
      </c>
      <c r="K25" t="str">
        <f t="shared" si="7"/>
        <v>3.513E-03, 245.35</v>
      </c>
    </row>
    <row r="26" spans="1:11" x14ac:dyDescent="0.25">
      <c r="A26" s="4">
        <f t="shared" si="8"/>
        <v>5</v>
      </c>
      <c r="B26" s="4">
        <f t="shared" si="1"/>
        <v>247.19899756116615</v>
      </c>
      <c r="C26" s="4">
        <f t="shared" si="2"/>
        <v>3.6513662927213481E-3</v>
      </c>
      <c r="D26" s="4">
        <f t="shared" si="3"/>
        <v>248.1016116484555</v>
      </c>
      <c r="E26" s="4">
        <f t="shared" si="4"/>
        <v>3.6447162377611299E-3</v>
      </c>
      <c r="F26" s="5">
        <f t="shared" si="0"/>
        <v>251.65086561439867</v>
      </c>
      <c r="G26" s="5">
        <f t="shared" si="5"/>
        <v>2.3361116531828196E-4</v>
      </c>
      <c r="H26" s="6">
        <f t="shared" si="6"/>
        <v>251.65086561439867</v>
      </c>
      <c r="I26" s="7">
        <f t="shared" si="9"/>
        <v>3.6447162377611299E-3</v>
      </c>
      <c r="K26" t="str">
        <f t="shared" si="7"/>
        <v>3.645E-03, 251.651</v>
      </c>
    </row>
    <row r="27" spans="1:11" x14ac:dyDescent="0.25">
      <c r="A27" s="4">
        <f t="shared" si="8"/>
        <v>6</v>
      </c>
      <c r="B27" s="4">
        <f t="shared" si="1"/>
        <v>252.74474048798999</v>
      </c>
      <c r="C27" s="4">
        <f t="shared" si="2"/>
        <v>3.795022868438603E-3</v>
      </c>
      <c r="D27" s="4">
        <f t="shared" si="3"/>
        <v>253.70391255801951</v>
      </c>
      <c r="E27" s="4">
        <f t="shared" si="4"/>
        <v>3.7878399363447915E-3</v>
      </c>
      <c r="F27" s="5">
        <f t="shared" si="0"/>
        <v>257.95201231113015</v>
      </c>
      <c r="G27" s="5">
        <f t="shared" si="5"/>
        <v>2.9132338158118724E-4</v>
      </c>
      <c r="H27" s="6">
        <f t="shared" si="6"/>
        <v>257.95201231113015</v>
      </c>
      <c r="I27" s="7">
        <f t="shared" si="9"/>
        <v>3.7878399363447915E-3</v>
      </c>
      <c r="K27" t="str">
        <f t="shared" si="7"/>
        <v>3.788E-03, 257.952</v>
      </c>
    </row>
    <row r="28" spans="1:11" x14ac:dyDescent="0.25">
      <c r="A28" s="4">
        <f t="shared" si="8"/>
        <v>7</v>
      </c>
      <c r="B28" s="4">
        <f t="shared" si="1"/>
        <v>258.29048341481382</v>
      </c>
      <c r="C28" s="4">
        <f t="shared" si="2"/>
        <v>3.9522673276700324E-3</v>
      </c>
      <c r="D28" s="4">
        <f t="shared" si="3"/>
        <v>259.31131645346227</v>
      </c>
      <c r="E28" s="4">
        <f t="shared" si="4"/>
        <v>3.9444776370361071E-3</v>
      </c>
      <c r="F28" s="5">
        <f t="shared" si="0"/>
        <v>264.2531590078616</v>
      </c>
      <c r="G28" s="5">
        <f t="shared" si="5"/>
        <v>3.6254959995174691E-4</v>
      </c>
      <c r="H28" s="6">
        <f t="shared" si="6"/>
        <v>264.2531590078616</v>
      </c>
      <c r="I28" s="7">
        <f t="shared" si="9"/>
        <v>3.9444776370361071E-3</v>
      </c>
      <c r="K28" t="str">
        <f t="shared" si="7"/>
        <v>3.944E-03, 264.253</v>
      </c>
    </row>
    <row r="29" spans="1:11" x14ac:dyDescent="0.25">
      <c r="A29" s="4">
        <f t="shared" si="8"/>
        <v>8</v>
      </c>
      <c r="B29" s="4">
        <f t="shared" si="1"/>
        <v>263.83622634163765</v>
      </c>
      <c r="C29" s="4">
        <f t="shared" si="2"/>
        <v>4.1254143190976138E-3</v>
      </c>
      <c r="D29" s="4">
        <f t="shared" si="3"/>
        <v>264.92466008768412</v>
      </c>
      <c r="E29" s="4">
        <f t="shared" si="4"/>
        <v>4.1169281288067107E-3</v>
      </c>
      <c r="F29" s="5">
        <f t="shared" si="0"/>
        <v>270.55430570459305</v>
      </c>
      <c r="G29" s="5">
        <f t="shared" si="5"/>
        <v>4.4958860940159462E-4</v>
      </c>
      <c r="H29" s="6">
        <f t="shared" si="6"/>
        <v>270.55430570459305</v>
      </c>
      <c r="I29" s="7">
        <f t="shared" si="9"/>
        <v>4.1169281288067107E-3</v>
      </c>
      <c r="K29" t="str">
        <f t="shared" si="7"/>
        <v>4.117E-03, 270.554</v>
      </c>
    </row>
    <row r="30" spans="1:11" x14ac:dyDescent="0.25">
      <c r="A30" s="4">
        <f t="shared" si="8"/>
        <v>9</v>
      </c>
      <c r="B30" s="4">
        <f t="shared" si="1"/>
        <v>269.38196926846143</v>
      </c>
      <c r="C30" s="4">
        <f t="shared" si="2"/>
        <v>4.3171107513251643E-3</v>
      </c>
      <c r="D30" s="4">
        <f t="shared" si="3"/>
        <v>270.54492106420344</v>
      </c>
      <c r="E30" s="4">
        <f t="shared" si="4"/>
        <v>4.3078187621375099E-3</v>
      </c>
      <c r="F30" s="5">
        <f t="shared" si="0"/>
        <v>276.85545240132456</v>
      </c>
      <c r="G30" s="5">
        <f t="shared" si="5"/>
        <v>5.550677604116371E-4</v>
      </c>
      <c r="H30" s="6">
        <f t="shared" si="6"/>
        <v>276.85545240132456</v>
      </c>
      <c r="I30" s="7">
        <f t="shared" si="9"/>
        <v>4.3078187621375099E-3</v>
      </c>
      <c r="K30" t="str">
        <f t="shared" si="7"/>
        <v>4.308E-03, 276.855</v>
      </c>
    </row>
    <row r="31" spans="1:11" x14ac:dyDescent="0.25">
      <c r="A31" s="4">
        <f t="shared" si="8"/>
        <v>10</v>
      </c>
      <c r="B31" s="4">
        <f t="shared" si="1"/>
        <v>274.92771219528527</v>
      </c>
      <c r="C31" s="4">
        <f t="shared" si="2"/>
        <v>4.5303749748905947E-3</v>
      </c>
      <c r="D31" s="4">
        <f t="shared" si="3"/>
        <v>276.17323782251873</v>
      </c>
      <c r="E31" s="4">
        <f t="shared" si="4"/>
        <v>4.5201437155070676E-3</v>
      </c>
      <c r="F31" s="5">
        <f t="shared" si="0"/>
        <v>283.15659909805601</v>
      </c>
      <c r="G31" s="5">
        <f t="shared" si="5"/>
        <v>6.819812314604384E-4</v>
      </c>
      <c r="H31" s="6">
        <f t="shared" si="6"/>
        <v>283.15659909805601</v>
      </c>
      <c r="I31" s="7">
        <f t="shared" si="9"/>
        <v>4.5201437155070676E-3</v>
      </c>
      <c r="K31" t="str">
        <f t="shared" si="7"/>
        <v>4.520E-03, 283.157</v>
      </c>
    </row>
    <row r="32" spans="1:11" x14ac:dyDescent="0.25">
      <c r="A32" s="4">
        <f t="shared" si="8"/>
        <v>11</v>
      </c>
      <c r="B32" s="4">
        <f t="shared" si="1"/>
        <v>280.4734551221091</v>
      </c>
      <c r="C32" s="4">
        <f t="shared" si="2"/>
        <v>4.7686396242154127E-3</v>
      </c>
      <c r="D32" s="4">
        <f t="shared" si="3"/>
        <v>281.81093195374501</v>
      </c>
      <c r="E32" s="4">
        <f t="shared" si="4"/>
        <v>4.7573056796651799E-3</v>
      </c>
      <c r="F32" s="5">
        <f t="shared" si="0"/>
        <v>289.45774579478746</v>
      </c>
      <c r="G32" s="5">
        <f t="shared" si="5"/>
        <v>8.3373171329779484E-4</v>
      </c>
      <c r="H32" s="6">
        <f t="shared" si="6"/>
        <v>289.45774579478746</v>
      </c>
      <c r="I32" s="7">
        <f t="shared" si="9"/>
        <v>4.7573056796651799E-3</v>
      </c>
      <c r="K32" t="str">
        <f t="shared" si="7"/>
        <v>4.757E-03, 289.458</v>
      </c>
    </row>
    <row r="33" spans="1:11" x14ac:dyDescent="0.25">
      <c r="A33" s="4">
        <f t="shared" si="8"/>
        <v>12</v>
      </c>
      <c r="B33" s="4">
        <f t="shared" si="1"/>
        <v>286.01919804893294</v>
      </c>
      <c r="C33" s="4">
        <f t="shared" si="2"/>
        <v>5.0357983754157343E-3</v>
      </c>
      <c r="D33" s="4">
        <f t="shared" si="3"/>
        <v>287.45953306180547</v>
      </c>
      <c r="E33" s="4">
        <f t="shared" si="4"/>
        <v>5.0231611506976279E-3</v>
      </c>
      <c r="F33" s="5">
        <f t="shared" si="0"/>
        <v>295.75889249151896</v>
      </c>
      <c r="G33" s="5">
        <f t="shared" si="5"/>
        <v>1.0141757020094861E-3</v>
      </c>
      <c r="H33" s="6">
        <f t="shared" si="6"/>
        <v>295.75889249151896</v>
      </c>
      <c r="I33" s="7">
        <f t="shared" si="9"/>
        <v>5.0231611506976279E-3</v>
      </c>
      <c r="K33" t="str">
        <f t="shared" si="7"/>
        <v>5.023E-03, 295.759</v>
      </c>
    </row>
    <row r="34" spans="1:11" x14ac:dyDescent="0.25">
      <c r="A34" s="4">
        <f t="shared" si="8"/>
        <v>13</v>
      </c>
      <c r="B34" s="4">
        <f t="shared" si="1"/>
        <v>291.56494097575677</v>
      </c>
      <c r="C34" s="4">
        <f t="shared" si="2"/>
        <v>5.3362568880332729E-3</v>
      </c>
      <c r="D34" s="4">
        <f t="shared" si="3"/>
        <v>293.12080640034765</v>
      </c>
      <c r="E34" s="4">
        <f t="shared" si="4"/>
        <v>5.3220695184975518E-3</v>
      </c>
      <c r="F34" s="5">
        <f t="shared" si="0"/>
        <v>302.06003918825041</v>
      </c>
      <c r="G34" s="5">
        <f t="shared" si="5"/>
        <v>1.227672587488654E-3</v>
      </c>
      <c r="H34" s="6">
        <f t="shared" si="6"/>
        <v>302.06003918825041</v>
      </c>
      <c r="I34" s="7">
        <f t="shared" si="9"/>
        <v>5.3220695184975518E-3</v>
      </c>
      <c r="K34" t="str">
        <f t="shared" si="7"/>
        <v>5.322E-03, 302.06</v>
      </c>
    </row>
    <row r="35" spans="1:11" x14ac:dyDescent="0.25">
      <c r="A35" s="4">
        <f t="shared" si="8"/>
        <v>14</v>
      </c>
      <c r="B35" s="4">
        <f t="shared" si="1"/>
        <v>297.1106839025806</v>
      </c>
      <c r="C35" s="4">
        <f t="shared" si="2"/>
        <v>5.6749882111924955E-3</v>
      </c>
      <c r="D35" s="4">
        <f t="shared" si="3"/>
        <v>298.79678353114707</v>
      </c>
      <c r="E35" s="4">
        <f t="shared" si="4"/>
        <v>5.6589461293946857E-3</v>
      </c>
      <c r="F35" s="5">
        <f t="shared" si="0"/>
        <v>308.36118588498186</v>
      </c>
      <c r="G35" s="5">
        <f t="shared" si="5"/>
        <v>1.4791377160650321E-3</v>
      </c>
      <c r="H35" s="6">
        <f t="shared" si="6"/>
        <v>308.36118588498186</v>
      </c>
      <c r="I35" s="7">
        <f t="shared" si="9"/>
        <v>5.6589461293946857E-3</v>
      </c>
      <c r="K35" t="str">
        <f t="shared" si="7"/>
        <v>5.659E-03, 308.361</v>
      </c>
    </row>
    <row r="36" spans="1:11" x14ac:dyDescent="0.25">
      <c r="A36" s="4">
        <f t="shared" si="8"/>
        <v>15</v>
      </c>
      <c r="B36" s="4">
        <f t="shared" si="1"/>
        <v>302.65642682940438</v>
      </c>
      <c r="C36" s="4">
        <f t="shared" si="2"/>
        <v>6.0575929474524851E-3</v>
      </c>
      <c r="D36" s="4">
        <f t="shared" si="3"/>
        <v>304.48979626606734</v>
      </c>
      <c r="E36" s="4">
        <f t="shared" si="4"/>
        <v>6.0393194896081635E-3</v>
      </c>
      <c r="F36" s="5">
        <f t="shared" si="0"/>
        <v>314.66233258171337</v>
      </c>
      <c r="G36" s="5">
        <f t="shared" si="5"/>
        <v>1.7740995939577531E-3</v>
      </c>
      <c r="H36" s="6">
        <f t="shared" si="6"/>
        <v>314.66233258171337</v>
      </c>
      <c r="I36" s="7">
        <f t="shared" si="9"/>
        <v>6.0393194896081635E-3</v>
      </c>
      <c r="K36" t="str">
        <f t="shared" si="7"/>
        <v>6.039E-03, 314.662</v>
      </c>
    </row>
    <row r="37" spans="1:11" x14ac:dyDescent="0.25">
      <c r="A37" s="4">
        <f t="shared" si="8"/>
        <v>16</v>
      </c>
      <c r="B37" s="4">
        <f t="shared" si="1"/>
        <v>308.20216975622822</v>
      </c>
      <c r="C37" s="4">
        <f t="shared" si="2"/>
        <v>6.490364480700948E-3</v>
      </c>
      <c r="D37" s="4">
        <f t="shared" si="3"/>
        <v>310.20251417168896</v>
      </c>
      <c r="E37" s="4">
        <f t="shared" si="4"/>
        <v>6.4693927589895206E-3</v>
      </c>
      <c r="F37" s="5">
        <f t="shared" si="0"/>
        <v>320.96347927844482</v>
      </c>
      <c r="G37" s="5">
        <f t="shared" si="5"/>
        <v>2.1187613810183543E-3</v>
      </c>
      <c r="H37" s="6">
        <f t="shared" si="6"/>
        <v>320.96347927844482</v>
      </c>
      <c r="I37" s="7">
        <f t="shared" si="9"/>
        <v>6.4693927589895206E-3</v>
      </c>
      <c r="K37" t="str">
        <f t="shared" si="7"/>
        <v>6.469E-03, 320.963</v>
      </c>
    </row>
    <row r="38" spans="1:11" x14ac:dyDescent="0.25">
      <c r="A38" s="4">
        <f>A37+1</f>
        <v>17</v>
      </c>
      <c r="B38" s="4">
        <f t="shared" si="1"/>
        <v>313.74791268305205</v>
      </c>
      <c r="C38" s="4">
        <f t="shared" si="2"/>
        <v>6.9803595878344367E-3</v>
      </c>
      <c r="D38" s="4">
        <f t="shared" si="3"/>
        <v>315.93798593351221</v>
      </c>
      <c r="E38" s="4">
        <f t="shared" si="4"/>
        <v>6.9561096612511843E-3</v>
      </c>
      <c r="F38" s="5">
        <f t="shared" si="0"/>
        <v>327.26462597517627</v>
      </c>
      <c r="G38" s="5">
        <f t="shared" si="5"/>
        <v>2.5200668009592621E-3</v>
      </c>
      <c r="H38" s="6">
        <f t="shared" si="6"/>
        <v>327.26462597517627</v>
      </c>
      <c r="I38" s="7">
        <f t="shared" si="9"/>
        <v>6.9561096612511843E-3</v>
      </c>
      <c r="K38" t="str">
        <f t="shared" si="7"/>
        <v>6.956E-03, 327.265</v>
      </c>
    </row>
    <row r="39" spans="1:11" x14ac:dyDescent="0.25">
      <c r="A39" s="4">
        <f t="shared" si="8"/>
        <v>18</v>
      </c>
      <c r="B39" s="4">
        <f t="shared" si="1"/>
        <v>319.29365560987588</v>
      </c>
      <c r="C39" s="4">
        <f t="shared" si="2"/>
        <v>7.5354747676852759E-3</v>
      </c>
      <c r="D39" s="4">
        <f t="shared" si="3"/>
        <v>321.69968489520608</v>
      </c>
      <c r="E39" s="4">
        <f t="shared" si="4"/>
        <v>7.5072249063480572E-3</v>
      </c>
      <c r="F39" s="5">
        <f t="shared" si="0"/>
        <v>333.56577267190772</v>
      </c>
      <c r="G39" s="5">
        <f t="shared" si="5"/>
        <v>2.9857705637353791E-3</v>
      </c>
      <c r="H39" s="6">
        <f t="shared" si="6"/>
        <v>333.56577267190772</v>
      </c>
      <c r="I39" s="7">
        <f t="shared" si="9"/>
        <v>7.5072249063480572E-3</v>
      </c>
      <c r="K39" t="str">
        <f t="shared" si="7"/>
        <v>7.507E-03, 333.566</v>
      </c>
    </row>
    <row r="40" spans="1:11" x14ac:dyDescent="0.25">
      <c r="A40" s="4">
        <f t="shared" si="8"/>
        <v>19</v>
      </c>
      <c r="B40" s="4">
        <f t="shared" si="1"/>
        <v>324.83939853669972</v>
      </c>
      <c r="C40" s="4">
        <f t="shared" si="2"/>
        <v>8.1645286346925892E-3</v>
      </c>
      <c r="D40" s="4">
        <f t="shared" si="3"/>
        <v>327.4915591077289</v>
      </c>
      <c r="E40" s="4">
        <f t="shared" si="4"/>
        <v>8.1313791816540245E-3</v>
      </c>
      <c r="F40" s="5">
        <f t="shared" si="0"/>
        <v>339.86691936863923</v>
      </c>
      <c r="G40" s="5">
        <f t="shared" si="5"/>
        <v>3.5245133567205897E-3</v>
      </c>
      <c r="H40" s="6">
        <f t="shared" si="6"/>
        <v>339.86691936863923</v>
      </c>
      <c r="I40" s="7">
        <f t="shared" si="9"/>
        <v>8.1313791816540245E-3</v>
      </c>
      <c r="K40" t="str">
        <f t="shared" si="7"/>
        <v>8.131E-03, 339.867</v>
      </c>
    </row>
    <row r="41" spans="1:11" x14ac:dyDescent="0.25">
      <c r="A41" s="4">
        <f t="shared" si="8"/>
        <v>20</v>
      </c>
      <c r="B41" s="4">
        <f t="shared" si="1"/>
        <v>330.3851414635235</v>
      </c>
      <c r="C41" s="4">
        <f t="shared" si="2"/>
        <v>8.8773507391747483E-3</v>
      </c>
      <c r="D41" s="4">
        <f t="shared" si="3"/>
        <v>333.31808624330711</v>
      </c>
      <c r="E41" s="4">
        <f t="shared" si="4"/>
        <v>8.8381787195780503E-3</v>
      </c>
      <c r="F41" s="5">
        <f t="shared" si="0"/>
        <v>346.16806606537068</v>
      </c>
      <c r="G41" s="5">
        <f t="shared" si="5"/>
        <v>4.1459014123238595E-3</v>
      </c>
      <c r="H41" s="6">
        <f t="shared" si="6"/>
        <v>346.16806606537068</v>
      </c>
      <c r="I41" s="7">
        <f t="shared" si="9"/>
        <v>8.8381787195780503E-3</v>
      </c>
      <c r="K41" t="str">
        <f t="shared" si="7"/>
        <v>8.838E-03, 346.168</v>
      </c>
    </row>
    <row r="42" spans="1:11" x14ac:dyDescent="0.25">
      <c r="A42" s="4">
        <f t="shared" si="8"/>
        <v>21</v>
      </c>
      <c r="B42" s="4">
        <f t="shared" si="1"/>
        <v>335.93088439034733</v>
      </c>
      <c r="C42" s="4">
        <f t="shared" si="2"/>
        <v>9.6848771907437434E-3</v>
      </c>
      <c r="D42" s="4">
        <f t="shared" si="3"/>
        <v>339.1843337502458</v>
      </c>
      <c r="E42" s="4">
        <f t="shared" si="4"/>
        <v>9.6382793887321155E-3</v>
      </c>
      <c r="F42" s="5">
        <f t="shared" si="0"/>
        <v>352.46921276210213</v>
      </c>
      <c r="G42" s="5">
        <f t="shared" si="5"/>
        <v>4.8605905991571689E-3</v>
      </c>
      <c r="H42" s="6">
        <f t="shared" si="6"/>
        <v>352.46921276210213</v>
      </c>
      <c r="I42" s="7">
        <f t="shared" si="9"/>
        <v>9.6382793887321155E-3</v>
      </c>
      <c r="K42" t="str">
        <f t="shared" si="7"/>
        <v>9.638E-03, 352.469</v>
      </c>
    </row>
    <row r="43" spans="1:11" x14ac:dyDescent="0.25">
      <c r="A43" s="4">
        <f t="shared" si="8"/>
        <v>22</v>
      </c>
      <c r="B43" s="4">
        <f t="shared" si="1"/>
        <v>341.47662731717116</v>
      </c>
      <c r="C43" s="4">
        <f t="shared" si="2"/>
        <v>1.0599253476411026E-2</v>
      </c>
      <c r="D43" s="4">
        <f t="shared" si="3"/>
        <v>345.09602464637578</v>
      </c>
      <c r="E43" s="4">
        <f t="shared" si="4"/>
        <v>1.0543475181959765E-2</v>
      </c>
      <c r="F43" s="5">
        <f t="shared" si="0"/>
        <v>358.77035945883364</v>
      </c>
      <c r="G43" s="5">
        <f t="shared" si="5"/>
        <v>5.6803749100640616E-3</v>
      </c>
      <c r="H43" s="6">
        <f t="shared" si="6"/>
        <v>358.77035945883364</v>
      </c>
      <c r="I43" s="7">
        <f t="shared" si="9"/>
        <v>1.0543475181959765E-2</v>
      </c>
      <c r="K43" t="str">
        <f t="shared" si="7"/>
        <v>1.054E-02, 358.77</v>
      </c>
    </row>
    <row r="44" spans="1:11" x14ac:dyDescent="0.25">
      <c r="A44" s="4">
        <f t="shared" si="8"/>
        <v>23</v>
      </c>
      <c r="B44" s="4">
        <f t="shared" si="1"/>
        <v>347.022370243995</v>
      </c>
      <c r="C44" s="4">
        <f t="shared" si="2"/>
        <v>1.1633944880269993E-2</v>
      </c>
      <c r="D44" s="4">
        <f t="shared" si="3"/>
        <v>351.05960937163428</v>
      </c>
      <c r="E44" s="4">
        <f t="shared" si="4"/>
        <v>1.1566790885600439E-2</v>
      </c>
      <c r="F44" s="5">
        <f t="shared" si="0"/>
        <v>365.07150615556509</v>
      </c>
      <c r="G44" s="5">
        <f t="shared" si="5"/>
        <v>6.6182791313839796E-3</v>
      </c>
      <c r="H44" s="6">
        <f t="shared" si="6"/>
        <v>365.07150615556509</v>
      </c>
      <c r="I44" s="7">
        <f t="shared" si="9"/>
        <v>1.1566790885600439E-2</v>
      </c>
      <c r="K44" t="str">
        <f t="shared" si="7"/>
        <v>1.157E-02, 365.072</v>
      </c>
    </row>
    <row r="45" spans="1:11" x14ac:dyDescent="0.25">
      <c r="A45" s="4">
        <f t="shared" si="8"/>
        <v>24</v>
      </c>
      <c r="B45" s="4">
        <f t="shared" si="1"/>
        <v>352.56811317081883</v>
      </c>
      <c r="C45" s="4">
        <f t="shared" si="2"/>
        <v>1.2803854927303715E-2</v>
      </c>
      <c r="D45" s="4">
        <f t="shared" si="3"/>
        <v>357.08234414385123</v>
      </c>
      <c r="E45" s="4">
        <f t="shared" si="4"/>
        <v>1.2722578608374441E-2</v>
      </c>
      <c r="F45" s="5">
        <f t="shared" si="0"/>
        <v>371.37265285229654</v>
      </c>
      <c r="G45" s="5">
        <f t="shared" si="5"/>
        <v>7.6886553718372259E-3</v>
      </c>
      <c r="H45" s="6">
        <f t="shared" si="6"/>
        <v>371.37265285229654</v>
      </c>
      <c r="I45" s="7">
        <f t="shared" si="9"/>
        <v>1.2722578608374441E-2</v>
      </c>
      <c r="K45" t="str">
        <f t="shared" si="7"/>
        <v>1.272E-02, 371.373</v>
      </c>
    </row>
    <row r="46" spans="1:11" x14ac:dyDescent="0.25">
      <c r="A46" s="4">
        <f t="shared" si="8"/>
        <v>25</v>
      </c>
      <c r="B46" s="4">
        <f t="shared" si="1"/>
        <v>358.11385609764267</v>
      </c>
      <c r="C46" s="4">
        <f t="shared" si="2"/>
        <v>1.4125452289860327E-2</v>
      </c>
      <c r="D46" s="4">
        <f t="shared" si="3"/>
        <v>363.17237628628783</v>
      </c>
      <c r="E46" s="4">
        <f t="shared" si="4"/>
        <v>1.4026617723240721E-2</v>
      </c>
      <c r="F46" s="5">
        <f t="shared" si="0"/>
        <v>377.67379954902799</v>
      </c>
      <c r="G46" s="5">
        <f t="shared" si="5"/>
        <v>8.9072830043827496E-3</v>
      </c>
      <c r="H46" s="6">
        <f t="shared" si="6"/>
        <v>377.67379954902799</v>
      </c>
      <c r="I46" s="7">
        <f t="shared" si="9"/>
        <v>1.4026617723240721E-2</v>
      </c>
      <c r="K46" t="str">
        <f t="shared" si="7"/>
        <v>1.403E-02, 377.674</v>
      </c>
    </row>
    <row r="47" spans="1:11" x14ac:dyDescent="0.25">
      <c r="A47" s="4">
        <f t="shared" si="8"/>
        <v>26</v>
      </c>
      <c r="B47" s="4">
        <f t="shared" si="1"/>
        <v>363.6595990244665</v>
      </c>
      <c r="C47" s="4">
        <f t="shared" si="2"/>
        <v>1.561690661166203E-2</v>
      </c>
      <c r="D47" s="4">
        <f t="shared" si="3"/>
        <v>369.33883702086604</v>
      </c>
      <c r="E47" s="4">
        <f t="shared" si="4"/>
        <v>1.5496217629542381E-2</v>
      </c>
      <c r="F47" s="5">
        <f t="shared" si="0"/>
        <v>383.9749462457595</v>
      </c>
      <c r="G47" s="5">
        <f t="shared" si="5"/>
        <v>1.0291471428363654E-2</v>
      </c>
      <c r="H47" s="6">
        <f t="shared" si="6"/>
        <v>383.9749462457595</v>
      </c>
      <c r="I47" s="7">
        <f t="shared" si="9"/>
        <v>1.5496217629542381E-2</v>
      </c>
      <c r="K47" t="str">
        <f t="shared" si="7"/>
        <v>1.550E-02, 383.975</v>
      </c>
    </row>
    <row r="48" spans="1:11" x14ac:dyDescent="0.25">
      <c r="A48" s="4">
        <f t="shared" si="8"/>
        <v>27</v>
      </c>
      <c r="B48" s="4">
        <f t="shared" si="1"/>
        <v>369.20534195129028</v>
      </c>
      <c r="C48" s="4">
        <f t="shared" si="2"/>
        <v>1.7298233720870835E-2</v>
      </c>
      <c r="D48" s="4">
        <f t="shared" si="3"/>
        <v>375.59194224735779</v>
      </c>
      <c r="E48" s="4">
        <f t="shared" si="4"/>
        <v>1.7150322573918235E-2</v>
      </c>
      <c r="F48" s="5">
        <f t="shared" si="0"/>
        <v>390.27609294249095</v>
      </c>
      <c r="G48" s="5">
        <f t="shared" si="5"/>
        <v>1.186016489041875E-2</v>
      </c>
      <c r="H48" s="6">
        <f t="shared" si="6"/>
        <v>390.27609294249095</v>
      </c>
      <c r="I48" s="7">
        <f t="shared" si="9"/>
        <v>1.7150322573918235E-2</v>
      </c>
      <c r="K48" t="str">
        <f t="shared" si="7"/>
        <v>1.715E-02, 390.276</v>
      </c>
    </row>
    <row r="49" spans="1:11" x14ac:dyDescent="0.25">
      <c r="A49" s="4">
        <f t="shared" si="8"/>
        <v>28</v>
      </c>
      <c r="B49" s="4">
        <f t="shared" si="1"/>
        <v>374.75108487811411</v>
      </c>
      <c r="C49" s="4">
        <f t="shared" si="2"/>
        <v>1.9191450720723542E-2</v>
      </c>
      <c r="D49" s="4">
        <f t="shared" si="3"/>
        <v>381.94310185609015</v>
      </c>
      <c r="E49" s="4">
        <f t="shared" si="4"/>
        <v>1.9009617575230793E-2</v>
      </c>
      <c r="F49" s="5">
        <f t="shared" si="0"/>
        <v>396.5772396392224</v>
      </c>
      <c r="G49" s="5">
        <f t="shared" si="5"/>
        <v>1.3634048409410553E-2</v>
      </c>
      <c r="H49" s="6">
        <f t="shared" si="6"/>
        <v>396.5772396392224</v>
      </c>
      <c r="I49" s="7">
        <f t="shared" si="9"/>
        <v>1.9009617575230793E-2</v>
      </c>
      <c r="K49" t="str">
        <f t="shared" si="7"/>
        <v>1.901E-02, 396.577</v>
      </c>
    </row>
    <row r="50" spans="1:11" x14ac:dyDescent="0.25">
      <c r="A50" s="4">
        <f t="shared" si="8"/>
        <v>29</v>
      </c>
      <c r="B50" s="4">
        <f t="shared" si="1"/>
        <v>380.29682780493795</v>
      </c>
      <c r="C50" s="4">
        <f t="shared" si="2"/>
        <v>2.1320741463573899E-2</v>
      </c>
      <c r="D50" s="4">
        <f t="shared" si="3"/>
        <v>388.40503814998431</v>
      </c>
      <c r="E50" s="4">
        <f t="shared" si="4"/>
        <v>2.1096634280031105E-2</v>
      </c>
      <c r="F50" s="5">
        <f t="shared" si="0"/>
        <v>402.87838633595391</v>
      </c>
      <c r="G50" s="5">
        <f t="shared" si="5"/>
        <v>1.5635653631890109E-2</v>
      </c>
      <c r="H50" s="6">
        <f t="shared" si="6"/>
        <v>402.87838633595391</v>
      </c>
      <c r="I50" s="7">
        <f t="shared" si="9"/>
        <v>2.1096634280031105E-2</v>
      </c>
      <c r="K50" t="str">
        <f t="shared" si="7"/>
        <v>2.110E-02, 402.878</v>
      </c>
    </row>
    <row r="51" spans="1:11" x14ac:dyDescent="0.25">
      <c r="A51" s="4">
        <f t="shared" si="8"/>
        <v>30</v>
      </c>
      <c r="B51" s="4">
        <f t="shared" si="1"/>
        <v>385.84257073176178</v>
      </c>
      <c r="C51" s="4">
        <f t="shared" si="2"/>
        <v>2.3712632931840748E-2</v>
      </c>
      <c r="D51" s="4">
        <f t="shared" si="3"/>
        <v>394.9919139810018</v>
      </c>
      <c r="E51" s="4">
        <f t="shared" si="4"/>
        <v>2.3435855330315811E-2</v>
      </c>
      <c r="F51" s="5">
        <f t="shared" si="0"/>
        <v>409.17953303268536</v>
      </c>
      <c r="G51" s="5">
        <f t="shared" si="5"/>
        <v>1.7889463199854058E-2</v>
      </c>
      <c r="H51" s="6">
        <f t="shared" si="6"/>
        <v>409.17953303268536</v>
      </c>
      <c r="I51" s="7">
        <f t="shared" si="9"/>
        <v>2.3435855330315811E-2</v>
      </c>
      <c r="K51" t="str">
        <f t="shared" si="7"/>
        <v>2.344E-02, 409.18</v>
      </c>
    </row>
    <row r="52" spans="1:11" x14ac:dyDescent="0.25">
      <c r="A52" s="4">
        <f t="shared" si="8"/>
        <v>31</v>
      </c>
      <c r="B52" s="4">
        <f t="shared" si="1"/>
        <v>391.38831365858562</v>
      </c>
      <c r="C52" s="4">
        <f t="shared" si="2"/>
        <v>2.6396183067360003E-2</v>
      </c>
      <c r="D52" s="4">
        <f t="shared" si="3"/>
        <v>401.71947123634294</v>
      </c>
      <c r="E52" s="4">
        <f t="shared" si="4"/>
        <v>2.6053815554931557E-2</v>
      </c>
      <c r="F52" s="5">
        <f t="shared" si="0"/>
        <v>415.48067972941681</v>
      </c>
      <c r="G52" s="5">
        <f t="shared" si="5"/>
        <v>2.0422011942149047E-2</v>
      </c>
      <c r="H52" s="6">
        <f t="shared" si="6"/>
        <v>415.48067972941681</v>
      </c>
      <c r="I52" s="7">
        <f t="shared" si="9"/>
        <v>2.6053815554931557E-2</v>
      </c>
      <c r="K52" t="str">
        <f t="shared" si="7"/>
        <v>2.605E-02, 415.481</v>
      </c>
    </row>
    <row r="53" spans="1:11" x14ac:dyDescent="0.25">
      <c r="A53" s="4">
        <f t="shared" si="8"/>
        <v>32</v>
      </c>
      <c r="B53" s="4">
        <f t="shared" si="1"/>
        <v>396.93405658540939</v>
      </c>
      <c r="C53" s="4">
        <f t="shared" si="2"/>
        <v>2.9403180608975156E-2</v>
      </c>
      <c r="D53" s="4">
        <f t="shared" si="3"/>
        <v>408.60518034104336</v>
      </c>
      <c r="E53" s="4">
        <f t="shared" si="4"/>
        <v>2.8979198001488453E-2</v>
      </c>
      <c r="F53" s="5">
        <f t="shared" si="0"/>
        <v>421.78182642614831</v>
      </c>
      <c r="G53" s="5">
        <f t="shared" si="5"/>
        <v>2.3261982906385186E-2</v>
      </c>
      <c r="H53" s="6">
        <f t="shared" si="6"/>
        <v>421.78182642614831</v>
      </c>
      <c r="I53" s="7">
        <f t="shared" si="9"/>
        <v>2.8979198001488453E-2</v>
      </c>
      <c r="K53" t="str">
        <f t="shared" si="7"/>
        <v>2.898E-02, 421.782</v>
      </c>
    </row>
    <row r="54" spans="1:11" x14ac:dyDescent="0.25">
      <c r="A54" s="4">
        <f t="shared" si="8"/>
        <v>33</v>
      </c>
      <c r="B54" s="4">
        <f t="shared" si="1"/>
        <v>402.47979951223323</v>
      </c>
      <c r="C54" s="4">
        <f t="shared" si="2"/>
        <v>3.2768357516879343E-2</v>
      </c>
      <c r="D54" s="4">
        <f t="shared" si="3"/>
        <v>415.66840147597202</v>
      </c>
      <c r="E54" s="4">
        <f t="shared" si="4"/>
        <v>3.2242922510157264E-2</v>
      </c>
      <c r="F54" s="5">
        <f t="shared" si="0"/>
        <v>428.08297312287976</v>
      </c>
      <c r="G54" s="5">
        <f t="shared" si="5"/>
        <v>2.644029593273324E-2</v>
      </c>
      <c r="H54" s="6">
        <f t="shared" si="6"/>
        <v>428.08297312287976</v>
      </c>
      <c r="I54" s="7">
        <f t="shared" si="9"/>
        <v>3.2242922510157264E-2</v>
      </c>
      <c r="K54" t="str">
        <f t="shared" si="7"/>
        <v>3.224E-02, 428.083</v>
      </c>
    </row>
    <row r="55" spans="1:11" x14ac:dyDescent="0.25">
      <c r="A55" s="4">
        <f t="shared" si="8"/>
        <v>34</v>
      </c>
      <c r="B55" s="4">
        <f t="shared" si="1"/>
        <v>408.02554243905706</v>
      </c>
      <c r="C55" s="4">
        <f t="shared" si="2"/>
        <v>3.6529614581239871E-2</v>
      </c>
      <c r="D55" s="4">
        <f t="shared" si="3"/>
        <v>422.93055824365717</v>
      </c>
      <c r="E55" s="4">
        <f t="shared" si="4"/>
        <v>3.5878224199223832E-2</v>
      </c>
      <c r="F55" s="5">
        <f t="shared" si="0"/>
        <v>434.38411981961121</v>
      </c>
      <c r="G55" s="5">
        <f t="shared" si="5"/>
        <v>2.9990186139479055E-2</v>
      </c>
      <c r="H55" s="6">
        <f t="shared" si="6"/>
        <v>434.38411981961121</v>
      </c>
      <c r="I55" s="7">
        <f t="shared" si="9"/>
        <v>3.5878224199223832E-2</v>
      </c>
      <c r="K55" t="str">
        <f t="shared" si="7"/>
        <v>3.588E-02, 434.384</v>
      </c>
    </row>
    <row r="56" spans="1:11" x14ac:dyDescent="0.25">
      <c r="A56" s="4">
        <f t="shared" si="8"/>
        <v>35</v>
      </c>
      <c r="B56" s="4">
        <f t="shared" si="1"/>
        <v>413.5712853658809</v>
      </c>
      <c r="C56" s="4">
        <f t="shared" si="2"/>
        <v>4.0728260831997945E-2</v>
      </c>
      <c r="D56" s="4">
        <f t="shared" si="3"/>
        <v>430.4153245488871</v>
      </c>
      <c r="E56" s="4">
        <f t="shared" si="4"/>
        <v>3.9920718892083998E-2</v>
      </c>
      <c r="F56" s="5">
        <f t="shared" si="0"/>
        <v>440.68526651634272</v>
      </c>
      <c r="G56" s="5">
        <f t="shared" si="5"/>
        <v>3.3947269350018461E-2</v>
      </c>
      <c r="H56" s="6">
        <f t="shared" si="6"/>
        <v>440.68526651634272</v>
      </c>
      <c r="I56" s="7">
        <f t="shared" si="9"/>
        <v>3.9920718892083998E-2</v>
      </c>
      <c r="K56" t="str">
        <f t="shared" si="7"/>
        <v>3.992E-02, 440.685</v>
      </c>
    </row>
    <row r="57" spans="1:11" x14ac:dyDescent="0.25">
      <c r="A57" s="4">
        <f t="shared" si="8"/>
        <v>36</v>
      </c>
      <c r="B57" s="4">
        <f t="shared" si="1"/>
        <v>419.11702829270473</v>
      </c>
      <c r="C57" s="4">
        <f t="shared" si="2"/>
        <v>4.5409267386441819E-2</v>
      </c>
      <c r="D57" s="4">
        <f t="shared" si="3"/>
        <v>438.14882549665907</v>
      </c>
      <c r="E57" s="4">
        <f t="shared" si="4"/>
        <v>4.4408452176505381E-2</v>
      </c>
      <c r="F57" s="5">
        <f t="shared" si="0"/>
        <v>446.98641321307412</v>
      </c>
      <c r="G57" s="5">
        <f t="shared" si="5"/>
        <v>3.834959115211909E-2</v>
      </c>
      <c r="H57" s="6">
        <f t="shared" si="6"/>
        <v>446.98641321307412</v>
      </c>
      <c r="I57" s="7">
        <f t="shared" si="9"/>
        <v>4.4408452176505381E-2</v>
      </c>
      <c r="K57" t="str">
        <f t="shared" si="7"/>
        <v>4.441E-02, 446.986</v>
      </c>
    </row>
    <row r="58" spans="1:11" x14ac:dyDescent="0.25">
      <c r="A58" s="4">
        <f t="shared" si="8"/>
        <v>37</v>
      </c>
      <c r="B58" s="4">
        <f t="shared" si="1"/>
        <v>424.66277121952851</v>
      </c>
      <c r="C58" s="4">
        <f t="shared" si="2"/>
        <v>5.0621536391199741E-2</v>
      </c>
      <c r="D58" s="4">
        <f t="shared" si="3"/>
        <v>446.15985314680557</v>
      </c>
      <c r="E58" s="4">
        <f t="shared" si="4"/>
        <v>4.938192846258993E-2</v>
      </c>
      <c r="F58" s="5">
        <f t="shared" si="0"/>
        <v>453.28755990980562</v>
      </c>
      <c r="G58" s="5">
        <f t="shared" si="5"/>
        <v>4.3237655955882887E-2</v>
      </c>
      <c r="H58" s="6">
        <f t="shared" si="6"/>
        <v>453.28755990980562</v>
      </c>
      <c r="I58" s="7">
        <f t="shared" si="9"/>
        <v>4.938192846258993E-2</v>
      </c>
      <c r="K58" t="str">
        <f t="shared" si="7"/>
        <v>4.938E-02, 453.288</v>
      </c>
    </row>
    <row r="59" spans="1:11" x14ac:dyDescent="0.25">
      <c r="A59" s="4">
        <f t="shared" si="8"/>
        <v>38</v>
      </c>
      <c r="B59" s="4">
        <f t="shared" si="1"/>
        <v>430.20851414635234</v>
      </c>
      <c r="C59" s="4">
        <f t="shared" si="2"/>
        <v>5.6418185735698415E-2</v>
      </c>
      <c r="D59" s="4">
        <f t="shared" si="3"/>
        <v>454.4800980025401</v>
      </c>
      <c r="E59" s="4">
        <f t="shared" si="4"/>
        <v>5.4884116112525229E-2</v>
      </c>
      <c r="F59" s="5">
        <f t="shared" si="0"/>
        <v>459.58870660653713</v>
      </c>
      <c r="G59" s="5">
        <f t="shared" si="5"/>
        <v>4.8654432123497425E-2</v>
      </c>
      <c r="H59" s="6">
        <f t="shared" si="6"/>
        <v>459.58870660653713</v>
      </c>
      <c r="I59" s="7">
        <f t="shared" si="9"/>
        <v>5.4884116112525229E-2</v>
      </c>
      <c r="K59" t="str">
        <f t="shared" si="7"/>
        <v>5.488E-02, 459.589</v>
      </c>
    </row>
    <row r="60" spans="1:11" x14ac:dyDescent="0.25">
      <c r="A60" s="4">
        <f t="shared" si="8"/>
        <v>39</v>
      </c>
      <c r="B60" s="4">
        <f t="shared" si="1"/>
        <v>435.75425707317618</v>
      </c>
      <c r="C60" s="4">
        <f t="shared" si="2"/>
        <v>6.2856850234871531E-2</v>
      </c>
      <c r="D60" s="4">
        <f t="shared" si="3"/>
        <v>463.14439714923247</v>
      </c>
      <c r="E60" s="4">
        <f t="shared" si="4"/>
        <v>6.0960424472996058E-2</v>
      </c>
      <c r="F60" s="5">
        <f t="shared" si="0"/>
        <v>465.88985330326852</v>
      </c>
      <c r="G60" s="5">
        <f t="shared" si="5"/>
        <v>5.4645329001647501E-2</v>
      </c>
      <c r="H60" s="6">
        <f t="shared" si="6"/>
        <v>465.88985330326852</v>
      </c>
      <c r="I60" s="7">
        <f t="shared" si="9"/>
        <v>6.0960424472996058E-2</v>
      </c>
      <c r="K60" t="str">
        <f t="shared" si="7"/>
        <v>6.096E-02, 465.89</v>
      </c>
    </row>
    <row r="61" spans="1:11" x14ac:dyDescent="0.25">
      <c r="A61" s="4">
        <v>40</v>
      </c>
      <c r="B61" s="4">
        <f t="shared" si="1"/>
        <v>441.3</v>
      </c>
      <c r="C61" s="4">
        <f>B61/$B$6+0.002*(B61/$B$10)^$B$15</f>
        <v>7.0000000000000021E-2</v>
      </c>
      <c r="D61" s="4">
        <f>B61*(1+C61)</f>
        <v>472.19100000000003</v>
      </c>
      <c r="E61" s="4">
        <f>LN(1+C61)</f>
        <v>6.7658648473814864E-2</v>
      </c>
      <c r="F61" s="5">
        <f t="shared" si="0"/>
        <v>472.19100000000003</v>
      </c>
      <c r="G61" s="5">
        <f>E61-F61/$B$6</f>
        <v>6.1258141520145547E-2</v>
      </c>
      <c r="H61" s="6">
        <f>F61</f>
        <v>472.19100000000003</v>
      </c>
      <c r="I61" s="7">
        <f t="shared" si="9"/>
        <v>6.7658648473814864E-2</v>
      </c>
      <c r="K61" t="str">
        <f t="shared" si="7"/>
        <v>6.766E-02, 472.191</v>
      </c>
    </row>
    <row r="62" spans="1:11" x14ac:dyDescent="0.25">
      <c r="K62" t="str">
        <f>CONCATENATE("*Density")</f>
        <v>*Density</v>
      </c>
    </row>
    <row r="63" spans="1:11" x14ac:dyDescent="0.25">
      <c r="K63" s="1" t="str">
        <f>TEXT($B$8,"0.000E+00")</f>
        <v>2.700E-09</v>
      </c>
    </row>
  </sheetData>
  <mergeCells count="6">
    <mergeCell ref="A18:A19"/>
    <mergeCell ref="E3:I3"/>
    <mergeCell ref="H18:I18"/>
    <mergeCell ref="B18:C18"/>
    <mergeCell ref="D18:E18"/>
    <mergeCell ref="F18:G1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AL2024T351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Fugate</dc:creator>
  <cp:lastModifiedBy>Ken Fugate</cp:lastModifiedBy>
  <dcterms:created xsi:type="dcterms:W3CDTF">2021-11-22T20:23:14Z</dcterms:created>
  <dcterms:modified xsi:type="dcterms:W3CDTF">2021-12-20T10:17:38Z</dcterms:modified>
</cp:coreProperties>
</file>